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oberts\Desktop\"/>
    </mc:Choice>
  </mc:AlternateContent>
  <xr:revisionPtr revIDLastSave="0" documentId="13_ncr:1_{B9678DFD-5AF9-4BFC-BBE9-0C278238AD47}" xr6:coauthVersionLast="47" xr6:coauthVersionMax="47" xr10:uidLastSave="{00000000-0000-0000-0000-000000000000}"/>
  <workbookProtection workbookAlgorithmName="SHA-512" workbookHashValue="zGYNQiQVOgazBw2Q4hIQ83AG1bGv6ecxNbS9DPQj6PivN5Z0sRd9cu7oRfyvsWQMxl/+shvVuWopSRcS/p3dTA==" workbookSaltValue="RegaMhyOOCmsZRNO+jw/iQ==" workbookSpinCount="100000" lockStructure="1"/>
  <bookViews>
    <workbookView xWindow="-28920" yWindow="-120" windowWidth="29040" windowHeight="15720" firstSheet="1" activeTab="1" xr2:uid="{00000000-000D-0000-FFFF-FFFF00000000}"/>
  </bookViews>
  <sheets>
    <sheet name="12 Month Employee" sheetId="1" state="hidden" r:id="rId1"/>
    <sheet name="AY Employees Blank" sheetId="2" r:id="rId2"/>
    <sheet name="Example" sheetId="3" r:id="rId3"/>
  </sheets>
  <definedNames>
    <definedName name="_xlnm.Print_Area" localSheetId="1">'AY Employees Blank'!$A$1:$O$54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2" l="1"/>
  <c r="N58" i="2"/>
  <c r="M16" i="2"/>
  <c r="L16" i="2"/>
  <c r="M10" i="2"/>
  <c r="I22" i="2" l="1"/>
  <c r="I21" i="2" l="1"/>
  <c r="I20" i="2"/>
  <c r="I19" i="2"/>
  <c r="I18" i="2"/>
  <c r="H37" i="2" l="1"/>
  <c r="H36" i="2"/>
  <c r="H35" i="2"/>
  <c r="H34" i="2"/>
  <c r="H33" i="2"/>
  <c r="H32" i="2"/>
  <c r="H31" i="2"/>
  <c r="H30" i="2"/>
  <c r="H29" i="2"/>
  <c r="H28" i="2"/>
  <c r="I17" i="2"/>
  <c r="J17" i="2" s="1"/>
  <c r="J18" i="2" s="1"/>
  <c r="J19" i="2" s="1"/>
  <c r="J20" i="2" s="1"/>
  <c r="J21" i="2" s="1"/>
  <c r="J22" i="2" s="1"/>
  <c r="M8" i="2"/>
  <c r="M9" i="2"/>
  <c r="J36" i="3"/>
  <c r="H36" i="3"/>
  <c r="L36" i="3" s="1"/>
  <c r="I32" i="3"/>
  <c r="L26" i="3"/>
  <c r="L27" i="3" s="1"/>
  <c r="L28" i="3" s="1"/>
  <c r="L29" i="3" s="1"/>
  <c r="L30" i="3" s="1"/>
  <c r="L31" i="3" s="1"/>
  <c r="L32" i="3" s="1"/>
  <c r="L33" i="3" s="1"/>
  <c r="L34" i="3" s="1"/>
  <c r="L35" i="3" s="1"/>
  <c r="H19" i="3"/>
  <c r="H16" i="3"/>
  <c r="I15" i="3"/>
  <c r="L14" i="3"/>
  <c r="K14" i="3"/>
  <c r="L8" i="3"/>
  <c r="J19" i="3" s="1"/>
  <c r="L7" i="3"/>
  <c r="I35" i="3" s="1"/>
  <c r="L6" i="3"/>
  <c r="J20" i="3" s="1"/>
  <c r="K22" i="2" l="1"/>
  <c r="K21" i="2"/>
  <c r="K20" i="2"/>
  <c r="K19" i="2"/>
  <c r="K18" i="2"/>
  <c r="K17" i="2"/>
  <c r="J17" i="3"/>
  <c r="I16" i="3"/>
  <c r="I17" i="3" s="1"/>
  <c r="I18" i="3" s="1"/>
  <c r="I19" i="3" s="1"/>
  <c r="I20" i="3" s="1"/>
  <c r="J15" i="3"/>
  <c r="L15" i="3" s="1"/>
  <c r="J16" i="3"/>
  <c r="K16" i="3" s="1"/>
  <c r="K19" i="3" s="1"/>
  <c r="K26" i="3"/>
  <c r="K27" i="3"/>
  <c r="I28" i="3"/>
  <c r="K29" i="3"/>
  <c r="I30" i="3"/>
  <c r="K31" i="3"/>
  <c r="K33" i="3"/>
  <c r="I34" i="3"/>
  <c r="K35" i="3"/>
  <c r="J18" i="3"/>
  <c r="I26" i="3"/>
  <c r="K28" i="3"/>
  <c r="I29" i="3"/>
  <c r="K30" i="3"/>
  <c r="I31" i="3"/>
  <c r="K32" i="3"/>
  <c r="I33" i="3"/>
  <c r="K34" i="3"/>
  <c r="L16" i="3" l="1"/>
  <c r="L17" i="3" s="1"/>
  <c r="L18" i="3" s="1"/>
  <c r="L19" i="3" s="1"/>
  <c r="L20" i="3" s="1"/>
  <c r="I36" i="3"/>
  <c r="K36" i="3"/>
  <c r="J38" i="2"/>
  <c r="K38" i="2"/>
  <c r="H38" i="2"/>
  <c r="M28" i="2"/>
  <c r="L36" i="2"/>
  <c r="L17" i="2" l="1"/>
  <c r="L28" i="2"/>
  <c r="L31" i="2"/>
  <c r="L33" i="2"/>
  <c r="L35" i="2"/>
  <c r="L37" i="2"/>
  <c r="L29" i="2"/>
  <c r="L30" i="2"/>
  <c r="L32" i="2"/>
  <c r="L34" i="2"/>
  <c r="M29" i="2"/>
  <c r="M30" i="2" s="1"/>
  <c r="M31" i="2" s="1"/>
  <c r="M32" i="2" s="1"/>
  <c r="M33" i="2" s="1"/>
  <c r="M34" i="2" s="1"/>
  <c r="M35" i="2" s="1"/>
  <c r="M36" i="2" s="1"/>
  <c r="M37" i="2" s="1"/>
  <c r="M17" i="2" l="1"/>
  <c r="M18" i="2" s="1"/>
  <c r="M19" i="2" s="1"/>
  <c r="M20" i="2" s="1"/>
  <c r="M21" i="2" s="1"/>
  <c r="M22" i="2" s="1"/>
  <c r="L18" i="2"/>
  <c r="L19" i="2" s="1"/>
  <c r="L20" i="2" s="1"/>
  <c r="L21" i="2" s="1"/>
  <c r="L22" i="2" s="1"/>
  <c r="L38" i="2"/>
  <c r="M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EGays</author>
  </authors>
  <commentList>
    <comment ref="D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Match the Name to the T#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Match the T# to the Employee Name</t>
        </r>
      </text>
    </comment>
    <comment ref="M7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Employee's Home Department
</t>
        </r>
      </text>
    </comment>
    <comment ref="D8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Previous Academic Year Salary - Provided by 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Current Academic Year Salary
</t>
        </r>
      </text>
    </comment>
    <comment ref="G18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First Term Summer Credit Hours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 xml:space="preserve">2nd Term Summer Credit Hours
</t>
        </r>
      </text>
    </comment>
    <comment ref="K28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G29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 xml:space="preserve">Fall Semester 
Only enter in September and it will calculate the entire semester
</t>
        </r>
      </text>
    </comment>
    <comment ref="K2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K30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K31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K32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K33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G34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 xml:space="preserve">Spring Semester
Only enter in February and it will calculate the entire semester
</t>
        </r>
      </text>
    </comment>
    <comment ref="K34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K35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K36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K37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</commentList>
</comments>
</file>

<file path=xl/sharedStrings.xml><?xml version="1.0" encoding="utf-8"?>
<sst xmlns="http://schemas.openxmlformats.org/spreadsheetml/2006/main" count="201" uniqueCount="111">
  <si>
    <t>Banner ID</t>
  </si>
  <si>
    <t>Beginning Balances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</si>
  <si>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</si>
  <si>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</si>
  <si>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</si>
  <si>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</si>
  <si>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</si>
  <si>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</si>
  <si>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</si>
  <si>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</si>
  <si>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</si>
  <si>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</si>
  <si>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</si>
  <si>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Name:</t>
  </si>
  <si>
    <t>Dept:</t>
  </si>
  <si>
    <t>Monthly Salary:</t>
  </si>
  <si>
    <t xml:space="preserve">  </t>
  </si>
  <si>
    <t>Hourly Salary:</t>
  </si>
  <si>
    <t xml:space="preserve">           Summer Pay</t>
  </si>
  <si>
    <t xml:space="preserve">            Period</t>
  </si>
  <si>
    <t xml:space="preserve">    May</t>
  </si>
  <si>
    <t>through Aug</t>
  </si>
  <si>
    <t>May (beginning day after commencement)</t>
  </si>
  <si>
    <t>First Summer Term</t>
  </si>
  <si>
    <t>Period</t>
  </si>
  <si>
    <t xml:space="preserve">August </t>
  </si>
  <si>
    <t xml:space="preserve">Thru May </t>
  </si>
  <si>
    <t xml:space="preserve">  Hours</t>
  </si>
  <si>
    <t xml:space="preserve">           Limit</t>
  </si>
  <si>
    <t>May (until commencement)</t>
  </si>
  <si>
    <t>Summer Rate:</t>
  </si>
  <si>
    <t>teaching only</t>
  </si>
  <si>
    <t>Pay</t>
  </si>
  <si>
    <t>Balance</t>
  </si>
  <si>
    <t>Hourly salary computed by dividing academic year salary by 1462.50 hrs.</t>
  </si>
  <si>
    <t>Overload for academic year calculated at 1 credit hour =  2.5 clock hours x 15 weeks per semester = 37.5 clock hours</t>
  </si>
  <si>
    <t>Available</t>
  </si>
  <si>
    <t>Clock Hours</t>
  </si>
  <si>
    <t>Summer teaching credit hours calculated at 1 credit hour = 7.5 clock hours.  Maximum credit hours for full summer is 8.</t>
  </si>
  <si>
    <t>SUMMER AND EXTRA PAY SUMMARY</t>
  </si>
  <si>
    <t>FOR PERSONNEL ON ACADEMIC YEAR APPOINTMENT ONLY</t>
  </si>
  <si>
    <t>33.3% research</t>
  </si>
  <si>
    <t>&amp; teaching</t>
  </si>
  <si>
    <t>Extra pay hours cannot exceed 15 clock hours per week.</t>
  </si>
  <si>
    <t>Second Summer Term</t>
  </si>
  <si>
    <t>Credit</t>
  </si>
  <si>
    <t>Hours</t>
  </si>
  <si>
    <t>Clock</t>
  </si>
  <si>
    <t>Overload</t>
  </si>
  <si>
    <t xml:space="preserve">EXTRA </t>
  </si>
  <si>
    <t>PAY</t>
  </si>
  <si>
    <t xml:space="preserve">Period </t>
  </si>
  <si>
    <t xml:space="preserve">         400 Hour</t>
  </si>
  <si>
    <t>OVERLOAD TEACHING</t>
  </si>
  <si>
    <t>TOTAL</t>
  </si>
  <si>
    <t xml:space="preserve"> Pay</t>
  </si>
  <si>
    <t>Policy allows for 2 credit course per semester, however, State Law only allows 400 clock hours for 9 months.</t>
  </si>
  <si>
    <t>SAMPLE FOR TEACHING &amp; RESEARCH</t>
  </si>
  <si>
    <t>SUMMER PAY</t>
  </si>
  <si>
    <t>acct 512345</t>
  </si>
  <si>
    <t>Amin. Duties (2 cr hrs) &amp; INSL (3 cr hrs)</t>
  </si>
  <si>
    <t>Admin. Duties (2 cr hrs)</t>
  </si>
  <si>
    <t>EXTRA</t>
  </si>
  <si>
    <t>acct 512346</t>
  </si>
  <si>
    <t xml:space="preserve">Univ 1020 (1cr)  &amp; INSL (3cr) </t>
  </si>
  <si>
    <t xml:space="preserve">INSL (3cr) </t>
  </si>
  <si>
    <t>TOTAl</t>
  </si>
  <si>
    <t xml:space="preserve">Policy allows for 2 credit course per semester, however, State Law only allows 400 clock hours for 9 months.  </t>
  </si>
  <si>
    <t xml:space="preserve"> </t>
  </si>
  <si>
    <t>***Please note that due to Excel Rounding Issues the pay amount on this spreadsheet may be a few cents different than the actual amount on the extra pay form.</t>
  </si>
  <si>
    <t>Please make sure that once the employee gets to a balance of $100 - you check the actual amounts to confirm that they do not go over the total allowed amount.</t>
  </si>
  <si>
    <r>
      <t xml:space="preserve">Only enter data in shaded area - </t>
    </r>
    <r>
      <rPr>
        <b/>
        <u/>
        <sz val="11"/>
        <color theme="1"/>
        <rFont val="Calibri"/>
        <family val="2"/>
        <scheme val="minor"/>
      </rPr>
      <t>DO NOT</t>
    </r>
    <r>
      <rPr>
        <b/>
        <sz val="11"/>
        <color theme="1"/>
        <rFont val="Calibri"/>
        <family val="2"/>
        <scheme val="minor"/>
      </rPr>
      <t xml:space="preserve"> change or modify any format/formula on this form</t>
    </r>
  </si>
  <si>
    <t>Banner ID:</t>
  </si>
  <si>
    <t>Teaching/Admin only</t>
  </si>
  <si>
    <t>Research &amp; Teaching</t>
  </si>
  <si>
    <t>Department:</t>
  </si>
  <si>
    <t>Summary of Summer Pay &amp; Extra Pay Policies</t>
  </si>
  <si>
    <t>Dual Service Agreements - if you are teaching -1 credit hour = 37.5 clock hours per semester</t>
  </si>
  <si>
    <t>Total</t>
  </si>
  <si>
    <t>Other</t>
  </si>
  <si>
    <t>Total clock hours for full summer = 52.5 hours per week x 13 weeks in summer = 682.5.0 total for teaching and research.</t>
  </si>
  <si>
    <t>May (please note dates above)</t>
  </si>
  <si>
    <t>14, 2025</t>
  </si>
  <si>
    <t>Current Summer Salary: (SP)</t>
  </si>
  <si>
    <t>FY25 Aug Salary: (EP)</t>
  </si>
  <si>
    <t>Current Summer Hourly Salary:</t>
  </si>
  <si>
    <t>Current Summer Salary is used for Summer Pay and will be provided by HR.</t>
  </si>
  <si>
    <t>Summer beginning balances computed to be 25% and 33.3% of Current Summer salary.</t>
  </si>
  <si>
    <t>Summer school rate calculated at 1/32 of the Current Summer salary.</t>
  </si>
  <si>
    <t>Total clock hours for full summer = 52.5 hours/week x 13 weeks in summer = 682.5 total for teaching and research.</t>
  </si>
  <si>
    <t>FY26 Aug Hourly Salary:</t>
  </si>
  <si>
    <t>FY26 Aug Salary: (EP)</t>
  </si>
  <si>
    <t>15, 2025</t>
  </si>
  <si>
    <t>13, 2025</t>
  </si>
  <si>
    <t>FY26 Aug Salary is used for Extra Pay and is the salary effective August 1 and will be shown in the department personnel budget.</t>
  </si>
  <si>
    <t>13, 2026</t>
  </si>
  <si>
    <t>DATE</t>
  </si>
  <si>
    <t>EXTRA PAY/SUMMER PAY LOG</t>
  </si>
  <si>
    <t># OF HOURS</t>
  </si>
  <si>
    <t>FUND</t>
  </si>
  <si>
    <t>ORG</t>
  </si>
  <si>
    <t>ACCOUNT</t>
  </si>
  <si>
    <t>PROGRAM</t>
  </si>
  <si>
    <t>ACTIVITY</t>
  </si>
  <si>
    <t>FUND TYPE</t>
  </si>
  <si>
    <t>FUNCTIONAL CLASS</t>
  </si>
  <si>
    <t>EXPLANATION OF EXTRA PAY/SUMMER PAY</t>
  </si>
  <si>
    <t>Extra Pay will be paid according to the effective start date once approved.</t>
  </si>
  <si>
    <t>Extra Non Credit Inst FT Pay</t>
  </si>
  <si>
    <t>Extra Non Credit Inst FT Pay (normal labor schedule)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</si>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</sst>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  <numFmt numFmtId="165" formatCode="000\-00\-0000"/>
    <numFmt numFmtId="166" formatCode="0.00_);\(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4" fillId="0" borderId="0" xfId="0" applyFont="1"/>
    <xf numFmtId="0" fontId="0" fillId="0" borderId="5" xfId="0" applyBorder="1"/>
    <xf numFmtId="9" fontId="0" fillId="0" borderId="0" xfId="0" applyNumberFormat="1"/>
    <xf numFmtId="17" fontId="0" fillId="0" borderId="5" xfId="0" applyNumberFormat="1" applyBorder="1"/>
    <xf numFmtId="0" fontId="0" fillId="0" borderId="1" xfId="0" applyBorder="1"/>
    <xf numFmtId="0" fontId="0" fillId="0" borderId="7" xfId="0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0" fillId="0" borderId="14" xfId="0" applyBorder="1"/>
    <xf numFmtId="0" fontId="0" fillId="0" borderId="13" xfId="0" applyBorder="1"/>
    <xf numFmtId="0" fontId="0" fillId="0" borderId="9" xfId="0" applyBorder="1"/>
    <xf numFmtId="0" fontId="0" fillId="0" borderId="2" xfId="0" applyBorder="1"/>
    <xf numFmtId="39" fontId="3" fillId="0" borderId="4" xfId="1" applyNumberFormat="1" applyFont="1" applyBorder="1"/>
    <xf numFmtId="44" fontId="3" fillId="0" borderId="1" xfId="1" applyFont="1" applyBorder="1"/>
    <xf numFmtId="44" fontId="3" fillId="0" borderId="7" xfId="1" applyFont="1" applyBorder="1"/>
    <xf numFmtId="166" fontId="0" fillId="0" borderId="1" xfId="0" applyNumberFormat="1" applyBorder="1"/>
    <xf numFmtId="166" fontId="0" fillId="0" borderId="14" xfId="0" applyNumberFormat="1" applyBorder="1"/>
    <xf numFmtId="166" fontId="0" fillId="0" borderId="0" xfId="0" applyNumberFormat="1"/>
    <xf numFmtId="44" fontId="3" fillId="0" borderId="0" xfId="1" applyFont="1" applyBorder="1"/>
    <xf numFmtId="0" fontId="6" fillId="0" borderId="0" xfId="0" applyFont="1"/>
    <xf numFmtId="39" fontId="0" fillId="0" borderId="0" xfId="0" applyNumberFormat="1"/>
    <xf numFmtId="44" fontId="7" fillId="0" borderId="0" xfId="1" applyFont="1" applyFill="1" applyBorder="1"/>
    <xf numFmtId="44" fontId="3" fillId="5" borderId="0" xfId="1" applyFont="1" applyFill="1" applyBorder="1"/>
    <xf numFmtId="0" fontId="0" fillId="0" borderId="15" xfId="0" applyBorder="1"/>
    <xf numFmtId="44" fontId="3" fillId="0" borderId="8" xfId="1" applyFont="1" applyBorder="1"/>
    <xf numFmtId="0" fontId="2" fillId="0" borderId="1" xfId="0" applyFont="1" applyBorder="1"/>
    <xf numFmtId="0" fontId="2" fillId="0" borderId="9" xfId="0" applyFont="1" applyBorder="1"/>
    <xf numFmtId="0" fontId="3" fillId="0" borderId="4" xfId="0" applyFont="1" applyBorder="1"/>
    <xf numFmtId="0" fontId="0" fillId="0" borderId="4" xfId="0" applyBorder="1"/>
    <xf numFmtId="0" fontId="5" fillId="0" borderId="9" xfId="0" applyFont="1" applyBorder="1"/>
    <xf numFmtId="164" fontId="3" fillId="0" borderId="1" xfId="0" applyNumberFormat="1" applyFont="1" applyBorder="1"/>
    <xf numFmtId="0" fontId="0" fillId="0" borderId="3" xfId="0" applyBorder="1"/>
    <xf numFmtId="0" fontId="3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9" fillId="0" borderId="3" xfId="0" applyFont="1" applyBorder="1"/>
    <xf numFmtId="0" fontId="0" fillId="0" borderId="18" xfId="0" applyBorder="1"/>
    <xf numFmtId="0" fontId="0" fillId="0" borderId="17" xfId="0" applyBorder="1"/>
    <xf numFmtId="0" fontId="0" fillId="0" borderId="21" xfId="0" applyBorder="1"/>
    <xf numFmtId="166" fontId="0" fillId="0" borderId="21" xfId="0" applyNumberFormat="1" applyBorder="1"/>
    <xf numFmtId="39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7" fontId="0" fillId="0" borderId="1" xfId="0" applyNumberFormat="1" applyBorder="1"/>
    <xf numFmtId="7" fontId="0" fillId="0" borderId="24" xfId="0" applyNumberFormat="1" applyBorder="1"/>
    <xf numFmtId="7" fontId="0" fillId="0" borderId="14" xfId="0" applyNumberFormat="1" applyBorder="1"/>
    <xf numFmtId="44" fontId="0" fillId="0" borderId="2" xfId="0" applyNumberFormat="1" applyBorder="1"/>
    <xf numFmtId="44" fontId="0" fillId="0" borderId="25" xfId="0" applyNumberFormat="1" applyBorder="1"/>
    <xf numFmtId="44" fontId="0" fillId="0" borderId="13" xfId="0" applyNumberFormat="1" applyBorder="1"/>
    <xf numFmtId="166" fontId="0" fillId="0" borderId="27" xfId="0" applyNumberFormat="1" applyBorder="1"/>
    <xf numFmtId="0" fontId="6" fillId="0" borderId="28" xfId="0" applyFont="1" applyBorder="1"/>
    <xf numFmtId="0" fontId="0" fillId="0" borderId="30" xfId="0" applyBorder="1"/>
    <xf numFmtId="166" fontId="0" fillId="0" borderId="31" xfId="0" applyNumberFormat="1" applyBorder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19" xfId="0" applyFill="1" applyBorder="1"/>
    <xf numFmtId="0" fontId="0" fillId="5" borderId="20" xfId="0" applyFill="1" applyBorder="1"/>
    <xf numFmtId="166" fontId="0" fillId="0" borderId="22" xfId="0" applyNumberForma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44" fontId="0" fillId="0" borderId="0" xfId="0" applyNumberFormat="1"/>
    <xf numFmtId="0" fontId="8" fillId="0" borderId="0" xfId="0" applyFont="1"/>
    <xf numFmtId="0" fontId="0" fillId="0" borderId="36" xfId="0" applyBorder="1"/>
    <xf numFmtId="0" fontId="0" fillId="0" borderId="37" xfId="0" applyBorder="1"/>
    <xf numFmtId="0" fontId="0" fillId="0" borderId="34" xfId="0" applyBorder="1"/>
    <xf numFmtId="0" fontId="0" fillId="0" borderId="40" xfId="0" applyBorder="1"/>
    <xf numFmtId="0" fontId="0" fillId="0" borderId="41" xfId="0" applyBorder="1"/>
    <xf numFmtId="0" fontId="0" fillId="8" borderId="21" xfId="0" applyFill="1" applyBorder="1" applyProtection="1">
      <protection locked="0"/>
    </xf>
    <xf numFmtId="166" fontId="0" fillId="8" borderId="21" xfId="0" applyNumberFormat="1" applyFill="1" applyBorder="1" applyProtection="1">
      <protection locked="0"/>
    </xf>
    <xf numFmtId="39" fontId="0" fillId="8" borderId="21" xfId="0" applyNumberFormat="1" applyFill="1" applyBorder="1" applyProtection="1"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27" xfId="0" applyFill="1" applyBorder="1" applyProtection="1">
      <protection locked="0"/>
    </xf>
    <xf numFmtId="44" fontId="3" fillId="0" borderId="0" xfId="1" applyFont="1" applyFill="1"/>
    <xf numFmtId="0" fontId="0" fillId="0" borderId="35" xfId="0" applyBorder="1"/>
    <xf numFmtId="0" fontId="0" fillId="0" borderId="38" xfId="0" applyBorder="1"/>
    <xf numFmtId="0" fontId="0" fillId="0" borderId="39" xfId="0" applyBorder="1"/>
    <xf numFmtId="0" fontId="0" fillId="8" borderId="0" xfId="0" applyFill="1" applyProtection="1">
      <protection locked="0"/>
    </xf>
    <xf numFmtId="7" fontId="0" fillId="0" borderId="0" xfId="0" applyNumberFormat="1"/>
    <xf numFmtId="0" fontId="14" fillId="0" borderId="0" xfId="0" applyFont="1" applyAlignment="1">
      <alignment horizontal="right"/>
    </xf>
    <xf numFmtId="0" fontId="14" fillId="0" borderId="32" xfId="0" applyFont="1" applyBorder="1" applyAlignment="1">
      <alignment horizontal="right"/>
    </xf>
    <xf numFmtId="0" fontId="14" fillId="0" borderId="0" xfId="0" applyFont="1"/>
    <xf numFmtId="166" fontId="3" fillId="0" borderId="4" xfId="1" applyNumberFormat="1" applyFont="1" applyFill="1" applyBorder="1"/>
    <xf numFmtId="0" fontId="5" fillId="0" borderId="2" xfId="0" applyFont="1" applyBorder="1"/>
    <xf numFmtId="0" fontId="17" fillId="0" borderId="0" xfId="2" applyAlignment="1" applyProtection="1">
      <alignment horizontal="left"/>
    </xf>
    <xf numFmtId="9" fontId="8" fillId="0" borderId="5" xfId="0" applyNumberFormat="1" applyFont="1" applyBorder="1" applyAlignment="1">
      <alignment horizontal="left"/>
    </xf>
    <xf numFmtId="9" fontId="8" fillId="0" borderId="16" xfId="0" applyNumberFormat="1" applyFont="1" applyBorder="1" applyAlignment="1">
      <alignment horizontal="left"/>
    </xf>
    <xf numFmtId="0" fontId="8" fillId="0" borderId="5" xfId="0" applyFont="1" applyBorder="1"/>
    <xf numFmtId="0" fontId="8" fillId="0" borderId="16" xfId="0" applyFont="1" applyBorder="1"/>
    <xf numFmtId="0" fontId="0" fillId="8" borderId="16" xfId="0" applyFill="1" applyBorder="1"/>
    <xf numFmtId="0" fontId="0" fillId="8" borderId="4" xfId="0" applyFill="1" applyBorder="1" applyProtection="1">
      <protection locked="0"/>
    </xf>
    <xf numFmtId="0" fontId="0" fillId="8" borderId="16" xfId="0" applyFill="1" applyBorder="1" applyProtection="1">
      <protection locked="0"/>
    </xf>
    <xf numFmtId="0" fontId="0" fillId="8" borderId="22" xfId="0" applyFill="1" applyBorder="1" applyProtection="1">
      <protection locked="0"/>
    </xf>
    <xf numFmtId="0" fontId="9" fillId="8" borderId="4" xfId="0" applyFont="1" applyFill="1" applyBorder="1" applyProtection="1">
      <protection locked="0"/>
    </xf>
    <xf numFmtId="0" fontId="3" fillId="0" borderId="10" xfId="0" applyFont="1" applyBorder="1" applyAlignment="1">
      <alignment horizontal="center"/>
    </xf>
    <xf numFmtId="164" fontId="0" fillId="8" borderId="7" xfId="0" applyNumberFormat="1" applyFill="1" applyBorder="1" applyProtection="1">
      <protection locked="0"/>
    </xf>
    <xf numFmtId="164" fontId="0" fillId="8" borderId="5" xfId="0" applyNumberFormat="1" applyFill="1" applyBorder="1" applyProtection="1">
      <protection locked="0"/>
    </xf>
    <xf numFmtId="0" fontId="5" fillId="0" borderId="1" xfId="0" applyFont="1" applyBorder="1" applyProtection="1">
      <protection locked="0"/>
    </xf>
    <xf numFmtId="44" fontId="0" fillId="0" borderId="1" xfId="0" applyNumberFormat="1" applyBorder="1"/>
    <xf numFmtId="164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166" fontId="0" fillId="0" borderId="24" xfId="0" applyNumberFormat="1" applyBorder="1"/>
    <xf numFmtId="0" fontId="0" fillId="8" borderId="4" xfId="0" applyFill="1" applyBorder="1" applyAlignment="1">
      <alignment horizontal="center"/>
    </xf>
    <xf numFmtId="0" fontId="0" fillId="8" borderId="4" xfId="0" applyFill="1" applyBorder="1" applyAlignment="1">
      <alignment horizontal="left"/>
    </xf>
    <xf numFmtId="0" fontId="0" fillId="2" borderId="0" xfId="0" applyFill="1"/>
    <xf numFmtId="0" fontId="0" fillId="4" borderId="0" xfId="0" applyFill="1"/>
    <xf numFmtId="165" fontId="0" fillId="5" borderId="0" xfId="0" applyNumberFormat="1" applyFill="1"/>
    <xf numFmtId="0" fontId="0" fillId="5" borderId="0" xfId="0" applyFill="1"/>
    <xf numFmtId="6" fontId="3" fillId="2" borderId="0" xfId="1" applyNumberFormat="1" applyFont="1" applyFill="1" applyProtection="1"/>
    <xf numFmtId="44" fontId="3" fillId="2" borderId="0" xfId="1" applyFont="1" applyFill="1" applyProtection="1"/>
    <xf numFmtId="44" fontId="3" fillId="5" borderId="0" xfId="1" applyFont="1" applyFill="1" applyBorder="1" applyProtection="1"/>
    <xf numFmtId="44" fontId="0" fillId="4" borderId="0" xfId="0" applyNumberFormat="1" applyFill="1"/>
    <xf numFmtId="0" fontId="10" fillId="0" borderId="0" xfId="0" applyFont="1"/>
    <xf numFmtId="9" fontId="0" fillId="0" borderId="5" xfId="0" applyNumberFormat="1" applyBorder="1" applyAlignment="1">
      <alignment horizontal="left"/>
    </xf>
    <xf numFmtId="9" fontId="0" fillId="0" borderId="16" xfId="0" applyNumberFormat="1" applyBorder="1" applyAlignment="1">
      <alignment horizontal="left"/>
    </xf>
    <xf numFmtId="0" fontId="0" fillId="0" borderId="16" xfId="0" applyBorder="1"/>
    <xf numFmtId="166" fontId="3" fillId="7" borderId="4" xfId="1" applyNumberFormat="1" applyFont="1" applyFill="1" applyBorder="1" applyProtection="1"/>
    <xf numFmtId="44" fontId="2" fillId="3" borderId="1" xfId="1" applyFont="1" applyFill="1" applyBorder="1" applyProtection="1"/>
    <xf numFmtId="44" fontId="2" fillId="3" borderId="4" xfId="1" applyFont="1" applyFill="1" applyBorder="1" applyProtection="1"/>
    <xf numFmtId="44" fontId="7" fillId="0" borderId="0" xfId="1" applyFont="1" applyFill="1" applyBorder="1" applyProtection="1"/>
    <xf numFmtId="0" fontId="9" fillId="0" borderId="4" xfId="0" applyFont="1" applyBorder="1"/>
    <xf numFmtId="164" fontId="0" fillId="0" borderId="1" xfId="0" applyNumberFormat="1" applyBorder="1"/>
    <xf numFmtId="39" fontId="3" fillId="0" borderId="4" xfId="1" applyNumberFormat="1" applyFont="1" applyBorder="1" applyProtection="1"/>
    <xf numFmtId="44" fontId="3" fillId="0" borderId="1" xfId="1" applyFont="1" applyBorder="1" applyProtection="1"/>
    <xf numFmtId="44" fontId="3" fillId="0" borderId="8" xfId="1" applyFont="1" applyBorder="1" applyProtection="1"/>
    <xf numFmtId="44" fontId="3" fillId="0" borderId="0" xfId="1" applyFont="1" applyBorder="1" applyProtection="1"/>
    <xf numFmtId="0" fontId="3" fillId="6" borderId="1" xfId="0" applyFont="1" applyFill="1" applyBorder="1"/>
    <xf numFmtId="0" fontId="2" fillId="6" borderId="9" xfId="0" applyFont="1" applyFill="1" applyBorder="1"/>
    <xf numFmtId="0" fontId="0" fillId="0" borderId="4" xfId="0" applyBorder="1" applyAlignment="1">
      <alignment horizontal="center"/>
    </xf>
    <xf numFmtId="39" fontId="3" fillId="0" borderId="8" xfId="1" applyNumberFormat="1" applyFont="1" applyBorder="1" applyProtection="1"/>
    <xf numFmtId="44" fontId="0" fillId="0" borderId="7" xfId="0" applyNumberFormat="1" applyBorder="1"/>
    <xf numFmtId="44" fontId="3" fillId="0" borderId="7" xfId="1" applyFont="1" applyBorder="1" applyProtection="1"/>
    <xf numFmtId="0" fontId="2" fillId="6" borderId="2" xfId="0" applyFont="1" applyFill="1" applyBorder="1"/>
    <xf numFmtId="164" fontId="0" fillId="0" borderId="5" xfId="0" applyNumberFormat="1" applyBorder="1"/>
    <xf numFmtId="0" fontId="3" fillId="0" borderId="11" xfId="0" applyFont="1" applyBorder="1"/>
    <xf numFmtId="0" fontId="3" fillId="0" borderId="13" xfId="0" applyFont="1" applyBorder="1"/>
    <xf numFmtId="0" fontId="3" fillId="0" borderId="12" xfId="0" applyFont="1" applyBorder="1"/>
    <xf numFmtId="0" fontId="3" fillId="0" borderId="33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10" fillId="0" borderId="32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4" xfId="0" applyBorder="1" applyAlignment="1">
      <alignment horizontal="center"/>
    </xf>
    <xf numFmtId="3" fontId="0" fillId="2" borderId="9" xfId="0" applyNumberFormat="1" applyFill="1" applyBorder="1"/>
    <xf numFmtId="0" fontId="0" fillId="2" borderId="9" xfId="0" applyFill="1" applyBorder="1"/>
    <xf numFmtId="166" fontId="0" fillId="7" borderId="21" xfId="0" applyNumberFormat="1" applyFill="1" applyBorder="1"/>
    <xf numFmtId="7" fontId="0" fillId="0" borderId="2" xfId="0" applyNumberFormat="1" applyBorder="1"/>
    <xf numFmtId="0" fontId="0" fillId="0" borderId="22" xfId="0" applyBorder="1"/>
    <xf numFmtId="44" fontId="0" fillId="0" borderId="24" xfId="0" applyNumberFormat="1" applyBorder="1"/>
    <xf numFmtId="44" fontId="0" fillId="0" borderId="14" xfId="0" applyNumberFormat="1" applyBorder="1"/>
    <xf numFmtId="166" fontId="0" fillId="0" borderId="23" xfId="0" applyNumberFormat="1" applyBorder="1"/>
    <xf numFmtId="3" fontId="0" fillId="8" borderId="4" xfId="0" applyNumberFormat="1" applyFill="1" applyBorder="1" applyAlignment="1">
      <alignment horizontal="center"/>
    </xf>
    <xf numFmtId="44" fontId="3" fillId="0" borderId="1" xfId="1" applyFont="1" applyFill="1" applyBorder="1"/>
    <xf numFmtId="44" fontId="3" fillId="0" borderId="4" xfId="1" applyFont="1" applyFill="1" applyBorder="1"/>
    <xf numFmtId="17" fontId="0" fillId="0" borderId="4" xfId="0" applyNumberForma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8" borderId="0" xfId="0" applyFill="1" applyAlignment="1" applyProtection="1">
      <alignment horizontal="center"/>
      <protection locked="0"/>
    </xf>
    <xf numFmtId="6" fontId="3" fillId="8" borderId="0" xfId="1" applyNumberFormat="1" applyFont="1" applyFill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ntech.edu/files/hr/forms/AppData/Local/Microsoft/Windows/Temporary%20Internet%20Files/Content.Outlook/KCF3VGSZ/aSummary%20Smr%20Pay%20&amp;%20Extra%20Pay%20Policies.docx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17" sqref="C17"/>
    </sheetView>
  </sheetViews>
  <sheetFormatPr defaultColWidth="19.7109375" defaultRowHeight="15" x14ac:dyDescent="0.25"/>
  <sheetData/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6"/>
  <sheetViews>
    <sheetView showGridLines="0" tabSelected="1" zoomScale="80" zoomScaleNormal="80" workbookViewId="0">
      <selection activeCell="D6" sqref="D6:F6"/>
    </sheetView>
  </sheetViews>
  <sheetFormatPr defaultRowHeight="15" x14ac:dyDescent="0.25"/>
  <cols>
    <col min="3" max="3" width="30.7109375" customWidth="1"/>
    <col min="4" max="5" width="12.5703125" customWidth="1"/>
    <col min="6" max="10" width="12.28515625" customWidth="1"/>
    <col min="11" max="11" width="19.28515625" bestFit="1" customWidth="1"/>
    <col min="12" max="13" width="12.28515625" customWidth="1"/>
    <col min="14" max="14" width="15.28515625" customWidth="1"/>
  </cols>
  <sheetData>
    <row r="1" spans="1:17" ht="18.75" x14ac:dyDescent="0.3">
      <c r="A1" s="1"/>
      <c r="E1" s="70"/>
      <c r="F1" s="70" t="s">
        <v>39</v>
      </c>
      <c r="G1" s="70"/>
      <c r="H1" s="70"/>
      <c r="I1" s="70"/>
      <c r="J1" s="70"/>
      <c r="K1" s="71"/>
      <c r="M1" t="s">
        <v>68</v>
      </c>
    </row>
    <row r="2" spans="1:17" ht="18.75" x14ac:dyDescent="0.3">
      <c r="E2" s="70" t="s">
        <v>40</v>
      </c>
      <c r="F2" s="70"/>
      <c r="G2" s="70"/>
      <c r="H2" s="70"/>
      <c r="I2" s="70"/>
      <c r="J2" s="70"/>
      <c r="K2" s="71"/>
    </row>
    <row r="3" spans="1:17" ht="9.75" customHeight="1" x14ac:dyDescent="0.25"/>
    <row r="4" spans="1:17" ht="15.75" customHeight="1" x14ac:dyDescent="0.25">
      <c r="D4" s="169" t="s">
        <v>71</v>
      </c>
      <c r="E4" s="169"/>
      <c r="F4" s="169"/>
      <c r="G4" s="169"/>
      <c r="H4" s="169"/>
      <c r="I4" s="169"/>
      <c r="J4" s="169"/>
      <c r="K4" s="169"/>
      <c r="L4" s="169"/>
      <c r="M4" s="95" t="s">
        <v>76</v>
      </c>
      <c r="N4" s="95"/>
      <c r="O4" s="95"/>
      <c r="P4" s="95"/>
      <c r="Q4" s="95"/>
    </row>
    <row r="5" spans="1:17" ht="9.75" customHeight="1" x14ac:dyDescent="0.25"/>
    <row r="6" spans="1:17" x14ac:dyDescent="0.25">
      <c r="A6" s="73"/>
      <c r="B6" s="168" t="s">
        <v>13</v>
      </c>
      <c r="C6" s="168"/>
      <c r="D6" s="171"/>
      <c r="E6" s="171"/>
      <c r="F6" s="171"/>
    </row>
    <row r="7" spans="1:17" x14ac:dyDescent="0.25">
      <c r="A7" s="73"/>
      <c r="B7" s="168" t="s">
        <v>72</v>
      </c>
      <c r="C7" s="168"/>
      <c r="D7" s="171"/>
      <c r="E7" s="171"/>
      <c r="F7" s="171"/>
      <c r="K7" s="168" t="s">
        <v>75</v>
      </c>
      <c r="L7" s="168"/>
      <c r="M7" s="88"/>
    </row>
    <row r="8" spans="1:17" x14ac:dyDescent="0.25">
      <c r="A8" s="168" t="s">
        <v>83</v>
      </c>
      <c r="B8" s="168"/>
      <c r="C8" s="168"/>
      <c r="D8" s="172"/>
      <c r="E8" s="172"/>
      <c r="F8" s="172"/>
      <c r="J8" t="s">
        <v>16</v>
      </c>
      <c r="K8" s="168" t="s">
        <v>85</v>
      </c>
      <c r="L8" s="168"/>
      <c r="M8" s="84">
        <f>$D$8/1462.5</f>
        <v>0</v>
      </c>
    </row>
    <row r="9" spans="1:17" x14ac:dyDescent="0.25">
      <c r="A9" s="168" t="s">
        <v>91</v>
      </c>
      <c r="B9" s="168"/>
      <c r="C9" s="168"/>
      <c r="D9" s="172">
        <v>100000</v>
      </c>
      <c r="E9" s="172"/>
      <c r="F9" s="172"/>
      <c r="G9" s="24"/>
      <c r="J9" t="s">
        <v>68</v>
      </c>
      <c r="K9" s="168" t="s">
        <v>90</v>
      </c>
      <c r="L9" s="168"/>
      <c r="M9" s="84">
        <f>$D$9/1462.5</f>
        <v>68.376068376068375</v>
      </c>
    </row>
    <row r="10" spans="1:17" ht="15.75" customHeight="1" x14ac:dyDescent="0.25">
      <c r="K10" s="168" t="s">
        <v>30</v>
      </c>
      <c r="L10" s="168"/>
      <c r="M10" s="72">
        <f>D8/32</f>
        <v>0</v>
      </c>
    </row>
    <row r="11" spans="1:17" ht="8.25" customHeight="1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7" ht="18.75" x14ac:dyDescent="0.3">
      <c r="B12" s="2"/>
      <c r="H12" s="170" t="s">
        <v>18</v>
      </c>
      <c r="I12" s="170"/>
      <c r="J12" s="170"/>
      <c r="L12" s="38"/>
      <c r="M12" s="39"/>
    </row>
    <row r="13" spans="1:17" x14ac:dyDescent="0.25">
      <c r="B13" s="2"/>
      <c r="C13" t="s">
        <v>19</v>
      </c>
      <c r="H13" s="56" t="s">
        <v>79</v>
      </c>
      <c r="K13" s="3"/>
      <c r="L13" s="96">
        <v>0.25</v>
      </c>
      <c r="M13" s="97">
        <v>0.33329999999999999</v>
      </c>
    </row>
    <row r="14" spans="1:17" x14ac:dyDescent="0.25">
      <c r="B14" s="4" t="s">
        <v>20</v>
      </c>
      <c r="C14" s="164" t="s">
        <v>92</v>
      </c>
      <c r="D14" t="s">
        <v>21</v>
      </c>
      <c r="E14" s="164" t="s">
        <v>93</v>
      </c>
      <c r="G14" s="57" t="s">
        <v>45</v>
      </c>
      <c r="H14" s="57" t="s">
        <v>47</v>
      </c>
      <c r="I14" s="59" t="s">
        <v>78</v>
      </c>
      <c r="J14" s="59" t="s">
        <v>37</v>
      </c>
      <c r="K14" s="56"/>
      <c r="L14" s="98" t="s">
        <v>73</v>
      </c>
      <c r="M14" s="99" t="s">
        <v>74</v>
      </c>
    </row>
    <row r="15" spans="1:17" x14ac:dyDescent="0.25">
      <c r="B15" s="2"/>
      <c r="D15" s="12"/>
      <c r="E15" s="12"/>
      <c r="F15" s="12"/>
      <c r="G15" s="60" t="s">
        <v>46</v>
      </c>
      <c r="H15" s="64" t="s">
        <v>46</v>
      </c>
      <c r="I15" s="105" t="s">
        <v>37</v>
      </c>
      <c r="J15" s="65" t="s">
        <v>36</v>
      </c>
      <c r="K15" s="56" t="s">
        <v>32</v>
      </c>
      <c r="L15" s="98" t="s">
        <v>33</v>
      </c>
      <c r="M15" s="99" t="s">
        <v>33</v>
      </c>
    </row>
    <row r="16" spans="1:17" x14ac:dyDescent="0.25">
      <c r="B16" s="29" t="s">
        <v>1</v>
      </c>
      <c r="C16" s="27"/>
      <c r="D16" s="28"/>
      <c r="E16" s="28"/>
      <c r="F16" s="28"/>
      <c r="G16" s="29" t="s">
        <v>68</v>
      </c>
      <c r="H16" s="32"/>
      <c r="I16" s="32"/>
      <c r="J16" s="93">
        <v>682.5</v>
      </c>
      <c r="K16" s="108"/>
      <c r="L16" s="165">
        <f>D8/4</f>
        <v>0</v>
      </c>
      <c r="M16" s="166">
        <f>D8/3</f>
        <v>0</v>
      </c>
      <c r="N16" s="23"/>
    </row>
    <row r="17" spans="2:14" x14ac:dyDescent="0.25">
      <c r="B17" s="29" t="s">
        <v>81</v>
      </c>
      <c r="C17" s="27"/>
      <c r="D17" s="35"/>
      <c r="E17" s="36"/>
      <c r="F17" s="37"/>
      <c r="G17" s="104"/>
      <c r="H17" s="106">
        <v>0</v>
      </c>
      <c r="I17" s="110">
        <f>SUM(G17*7.5)*5+H17</f>
        <v>0</v>
      </c>
      <c r="J17" s="14">
        <f>J16-I17</f>
        <v>682.5</v>
      </c>
      <c r="K17" s="109">
        <f t="shared" ref="K17:K22" si="0">(M$8*H17)+(G17*M$10)</f>
        <v>0</v>
      </c>
      <c r="L17" s="15">
        <f>L16-K17</f>
        <v>0</v>
      </c>
      <c r="M17" s="26">
        <f t="shared" ref="M17:M22" si="1">M16-K17</f>
        <v>0</v>
      </c>
      <c r="N17" s="20"/>
    </row>
    <row r="18" spans="2:14" x14ac:dyDescent="0.25">
      <c r="B18" s="34" t="s">
        <v>23</v>
      </c>
      <c r="C18" s="31"/>
      <c r="D18" s="12"/>
      <c r="E18" s="12"/>
      <c r="F18" s="12"/>
      <c r="G18" s="82"/>
      <c r="H18" s="106"/>
      <c r="I18" s="110">
        <f t="shared" ref="I18:I22" si="2">SUM(G18*7.5)*5+H18</f>
        <v>0</v>
      </c>
      <c r="J18" s="14">
        <f>J17-I18</f>
        <v>682.5</v>
      </c>
      <c r="K18" s="109">
        <f t="shared" si="0"/>
        <v>0</v>
      </c>
      <c r="L18" s="16">
        <f>L17-K18</f>
        <v>0</v>
      </c>
      <c r="M18" s="26">
        <f>M17-K18</f>
        <v>0</v>
      </c>
      <c r="N18" s="20"/>
    </row>
    <row r="19" spans="2:14" x14ac:dyDescent="0.25">
      <c r="B19" s="34" t="s">
        <v>12</v>
      </c>
      <c r="C19" s="13"/>
      <c r="D19" s="13"/>
      <c r="E19" s="13"/>
      <c r="F19" s="13"/>
      <c r="G19" s="101"/>
      <c r="H19" s="106">
        <v>0</v>
      </c>
      <c r="I19" s="110">
        <f t="shared" si="2"/>
        <v>0</v>
      </c>
      <c r="J19" s="14">
        <f t="shared" ref="J19:J22" si="3">J18-I19</f>
        <v>682.5</v>
      </c>
      <c r="K19" s="109">
        <f t="shared" si="0"/>
        <v>0</v>
      </c>
      <c r="L19" s="16">
        <f t="shared" ref="L19:L22" si="4">L18-K19</f>
        <v>0</v>
      </c>
      <c r="M19" s="26">
        <f t="shared" si="1"/>
        <v>0</v>
      </c>
      <c r="N19" s="20"/>
    </row>
    <row r="20" spans="2:14" x14ac:dyDescent="0.25">
      <c r="B20" s="34" t="s">
        <v>2</v>
      </c>
      <c r="C20" s="13"/>
      <c r="D20" s="13"/>
      <c r="E20" s="13"/>
      <c r="F20" s="13"/>
      <c r="G20" s="101"/>
      <c r="H20" s="106">
        <v>0</v>
      </c>
      <c r="I20" s="110">
        <f t="shared" si="2"/>
        <v>0</v>
      </c>
      <c r="J20" s="14">
        <f t="shared" si="3"/>
        <v>682.5</v>
      </c>
      <c r="K20" s="109">
        <f t="shared" si="0"/>
        <v>0</v>
      </c>
      <c r="L20" s="16">
        <f t="shared" si="4"/>
        <v>0</v>
      </c>
      <c r="M20" s="26">
        <f t="shared" si="1"/>
        <v>0</v>
      </c>
      <c r="N20" s="20"/>
    </row>
    <row r="21" spans="2:14" x14ac:dyDescent="0.25">
      <c r="B21" s="34" t="s">
        <v>44</v>
      </c>
      <c r="C21" s="94"/>
      <c r="D21" s="13"/>
      <c r="E21" s="13"/>
      <c r="F21" s="13"/>
      <c r="G21" s="82"/>
      <c r="H21" s="106"/>
      <c r="I21" s="110">
        <f t="shared" si="2"/>
        <v>0</v>
      </c>
      <c r="J21" s="14">
        <f t="shared" si="3"/>
        <v>682.5</v>
      </c>
      <c r="K21" s="109">
        <f t="shared" si="0"/>
        <v>0</v>
      </c>
      <c r="L21" s="16">
        <f t="shared" si="4"/>
        <v>0</v>
      </c>
      <c r="M21" s="26">
        <f t="shared" si="1"/>
        <v>0</v>
      </c>
      <c r="N21" s="20"/>
    </row>
    <row r="22" spans="2:14" x14ac:dyDescent="0.25">
      <c r="B22" s="34" t="s">
        <v>25</v>
      </c>
      <c r="C22" s="31"/>
      <c r="D22" s="31"/>
      <c r="E22" s="12"/>
      <c r="F22" s="12"/>
      <c r="G22" s="101"/>
      <c r="H22" s="107">
        <v>0</v>
      </c>
      <c r="I22" s="110">
        <f t="shared" si="2"/>
        <v>0</v>
      </c>
      <c r="J22" s="14">
        <f t="shared" si="3"/>
        <v>682.5</v>
      </c>
      <c r="K22" s="109">
        <f t="shared" si="0"/>
        <v>0</v>
      </c>
      <c r="L22" s="16">
        <f t="shared" si="4"/>
        <v>0</v>
      </c>
      <c r="M22" s="26">
        <f t="shared" si="1"/>
        <v>0</v>
      </c>
      <c r="N22" s="20"/>
    </row>
    <row r="23" spans="2:14" ht="15.75" thickBot="1" x14ac:dyDescent="0.3">
      <c r="B23" s="7"/>
      <c r="C23" s="9"/>
      <c r="D23" s="9"/>
      <c r="E23" s="9"/>
      <c r="F23" s="9"/>
      <c r="G23" s="8"/>
      <c r="H23" s="8"/>
      <c r="I23" s="8"/>
      <c r="J23" s="8"/>
      <c r="K23" s="8"/>
      <c r="L23" s="8"/>
      <c r="M23" s="53"/>
      <c r="N23" s="21"/>
    </row>
    <row r="24" spans="2:14" ht="15.75" thickTop="1" x14ac:dyDescent="0.25">
      <c r="B24" s="2"/>
      <c r="F24" s="73"/>
      <c r="G24" s="73"/>
      <c r="H24" s="90" t="s">
        <v>53</v>
      </c>
      <c r="I24" s="90"/>
      <c r="K24" s="91" t="s">
        <v>49</v>
      </c>
      <c r="L24" s="92" t="s">
        <v>50</v>
      </c>
      <c r="M24" s="54"/>
    </row>
    <row r="25" spans="2:14" x14ac:dyDescent="0.25">
      <c r="B25" s="2"/>
      <c r="G25" s="57" t="s">
        <v>45</v>
      </c>
      <c r="H25" s="56" t="s">
        <v>47</v>
      </c>
      <c r="I25" s="111" t="s">
        <v>68</v>
      </c>
      <c r="J25" s="58" t="s">
        <v>48</v>
      </c>
      <c r="K25" s="59" t="s">
        <v>24</v>
      </c>
      <c r="L25" s="56" t="s">
        <v>51</v>
      </c>
      <c r="M25" s="66" t="s">
        <v>52</v>
      </c>
    </row>
    <row r="26" spans="2:14" x14ac:dyDescent="0.25">
      <c r="B26" s="6" t="s">
        <v>25</v>
      </c>
      <c r="C26" s="114" t="s">
        <v>82</v>
      </c>
      <c r="D26" s="12" t="s">
        <v>26</v>
      </c>
      <c r="E26" s="115" t="s">
        <v>95</v>
      </c>
      <c r="F26" s="12"/>
      <c r="G26" s="60" t="s">
        <v>46</v>
      </c>
      <c r="H26" s="61" t="s">
        <v>27</v>
      </c>
      <c r="I26" s="112" t="s">
        <v>68</v>
      </c>
      <c r="J26" s="62" t="s">
        <v>55</v>
      </c>
      <c r="K26" s="63" t="s">
        <v>46</v>
      </c>
      <c r="L26" s="61" t="s">
        <v>32</v>
      </c>
      <c r="M26" s="67" t="s">
        <v>28</v>
      </c>
    </row>
    <row r="27" spans="2:14" x14ac:dyDescent="0.25">
      <c r="B27" s="5" t="s">
        <v>1</v>
      </c>
      <c r="C27" s="13"/>
      <c r="D27" s="13"/>
      <c r="E27" s="13"/>
      <c r="F27" s="33"/>
      <c r="G27" s="30"/>
      <c r="H27" s="5"/>
      <c r="I27" s="6"/>
      <c r="J27" s="6"/>
      <c r="K27" s="40"/>
      <c r="L27" s="13"/>
      <c r="M27" s="41">
        <v>400</v>
      </c>
      <c r="N27" s="19"/>
    </row>
    <row r="28" spans="2:14" x14ac:dyDescent="0.25">
      <c r="B28" s="5" t="s">
        <v>3</v>
      </c>
      <c r="C28" s="13"/>
      <c r="D28" s="13"/>
      <c r="E28" s="13"/>
      <c r="F28" s="33"/>
      <c r="G28" s="100"/>
      <c r="H28" s="17">
        <f>SUM(G28*2.5)</f>
        <v>0</v>
      </c>
      <c r="I28" s="17"/>
      <c r="J28" s="46"/>
      <c r="K28" s="79"/>
      <c r="L28" s="49">
        <f>M9*K28</f>
        <v>0</v>
      </c>
      <c r="M28" s="41">
        <f t="shared" ref="M28:M37" si="5">M27-H28-K28</f>
        <v>400</v>
      </c>
      <c r="N28" s="19"/>
    </row>
    <row r="29" spans="2:14" x14ac:dyDescent="0.25">
      <c r="B29" s="5" t="s">
        <v>4</v>
      </c>
      <c r="C29" s="13"/>
      <c r="D29" s="13"/>
      <c r="E29" s="13"/>
      <c r="F29" s="33"/>
      <c r="G29" s="82"/>
      <c r="H29" s="17">
        <f>SUM(G29*2.5)*15</f>
        <v>0</v>
      </c>
      <c r="I29" s="17"/>
      <c r="J29" s="46"/>
      <c r="K29" s="80"/>
      <c r="L29" s="49">
        <f>M9*K29</f>
        <v>0</v>
      </c>
      <c r="M29" s="41">
        <f t="shared" si="5"/>
        <v>400</v>
      </c>
      <c r="N29" s="19"/>
    </row>
    <row r="30" spans="2:14" x14ac:dyDescent="0.25">
      <c r="B30" s="5" t="s">
        <v>5</v>
      </c>
      <c r="C30" s="13"/>
      <c r="D30" s="13"/>
      <c r="E30" s="13"/>
      <c r="F30" s="33"/>
      <c r="G30" s="101"/>
      <c r="H30" s="17">
        <f>SUM(G30*2.5)</f>
        <v>0</v>
      </c>
      <c r="I30" s="17"/>
      <c r="J30" s="46"/>
      <c r="K30" s="79"/>
      <c r="L30" s="49">
        <f>M9*K30</f>
        <v>0</v>
      </c>
      <c r="M30" s="41">
        <f t="shared" si="5"/>
        <v>400</v>
      </c>
      <c r="N30" s="19"/>
    </row>
    <row r="31" spans="2:14" x14ac:dyDescent="0.25">
      <c r="B31" s="5" t="s">
        <v>6</v>
      </c>
      <c r="C31" s="13"/>
      <c r="D31" s="13"/>
      <c r="E31" s="13"/>
      <c r="F31" s="33"/>
      <c r="G31" s="101"/>
      <c r="H31" s="17">
        <f>SUM(G31*2.5)</f>
        <v>0</v>
      </c>
      <c r="I31" s="17"/>
      <c r="J31" s="46"/>
      <c r="K31" s="79"/>
      <c r="L31" s="49">
        <f>M9*K31</f>
        <v>0</v>
      </c>
      <c r="M31" s="41">
        <f t="shared" si="5"/>
        <v>400</v>
      </c>
      <c r="N31" s="19"/>
    </row>
    <row r="32" spans="2:14" x14ac:dyDescent="0.25">
      <c r="B32" s="5" t="s">
        <v>7</v>
      </c>
      <c r="C32" s="13"/>
      <c r="D32" s="13"/>
      <c r="E32" s="13"/>
      <c r="F32" s="33"/>
      <c r="G32" s="101"/>
      <c r="H32" s="17">
        <f>SUM(G32*2.5)</f>
        <v>0</v>
      </c>
      <c r="I32" s="17"/>
      <c r="J32" s="46"/>
      <c r="K32" s="79"/>
      <c r="L32" s="49">
        <f>M9*K32</f>
        <v>0</v>
      </c>
      <c r="M32" s="41">
        <f t="shared" si="5"/>
        <v>400</v>
      </c>
      <c r="N32" s="19"/>
    </row>
    <row r="33" spans="2:14" x14ac:dyDescent="0.25">
      <c r="B33" s="6" t="s">
        <v>8</v>
      </c>
      <c r="C33" s="13"/>
      <c r="D33" s="13"/>
      <c r="E33" s="13"/>
      <c r="F33" s="33"/>
      <c r="G33" s="102"/>
      <c r="H33" s="17">
        <f>SUM(G33*2.5)</f>
        <v>0</v>
      </c>
      <c r="I33" s="17"/>
      <c r="J33" s="46"/>
      <c r="K33" s="79">
        <v>57.43</v>
      </c>
      <c r="L33" s="49">
        <f>M9*K33</f>
        <v>3926.8376068376069</v>
      </c>
      <c r="M33" s="41">
        <f t="shared" si="5"/>
        <v>342.57</v>
      </c>
      <c r="N33" s="19"/>
    </row>
    <row r="34" spans="2:14" x14ac:dyDescent="0.25">
      <c r="B34" s="6" t="s">
        <v>9</v>
      </c>
      <c r="C34" s="13"/>
      <c r="D34" s="13"/>
      <c r="E34" s="13"/>
      <c r="F34" s="33"/>
      <c r="G34" s="82"/>
      <c r="H34" s="17">
        <f>SUM(G34*2.5)*15</f>
        <v>0</v>
      </c>
      <c r="I34" s="17"/>
      <c r="J34" s="46"/>
      <c r="K34" s="81"/>
      <c r="L34" s="49">
        <f>M9*K34</f>
        <v>0</v>
      </c>
      <c r="M34" s="41">
        <f t="shared" si="5"/>
        <v>342.57</v>
      </c>
      <c r="N34" s="22"/>
    </row>
    <row r="35" spans="2:14" x14ac:dyDescent="0.25">
      <c r="B35" s="6" t="s">
        <v>10</v>
      </c>
      <c r="C35" s="13"/>
      <c r="D35" s="13"/>
      <c r="E35" s="13"/>
      <c r="F35" s="33"/>
      <c r="G35" s="101"/>
      <c r="H35" s="17">
        <f>SUM(G35*2.5)</f>
        <v>0</v>
      </c>
      <c r="I35" s="17"/>
      <c r="J35" s="46"/>
      <c r="K35" s="79"/>
      <c r="L35" s="49">
        <f>M9*K35</f>
        <v>0</v>
      </c>
      <c r="M35" s="41">
        <f t="shared" si="5"/>
        <v>342.57</v>
      </c>
      <c r="N35" s="22"/>
    </row>
    <row r="36" spans="2:14" x14ac:dyDescent="0.25">
      <c r="B36" s="6" t="s">
        <v>11</v>
      </c>
      <c r="C36" s="13"/>
      <c r="D36" s="13"/>
      <c r="E36" s="13"/>
      <c r="F36" s="33"/>
      <c r="G36" s="101"/>
      <c r="H36" s="17">
        <f>SUM(G36*2.5)</f>
        <v>0</v>
      </c>
      <c r="I36" s="17"/>
      <c r="J36" s="46"/>
      <c r="K36" s="79"/>
      <c r="L36" s="49">
        <f>M9*K36</f>
        <v>0</v>
      </c>
      <c r="M36" s="41">
        <f t="shared" si="5"/>
        <v>342.57</v>
      </c>
      <c r="N36" s="19"/>
    </row>
    <row r="37" spans="2:14" ht="15.75" thickBot="1" x14ac:dyDescent="0.3">
      <c r="B37" s="43" t="s">
        <v>81</v>
      </c>
      <c r="C37" s="44"/>
      <c r="D37" s="44"/>
      <c r="E37" s="44"/>
      <c r="F37" s="45"/>
      <c r="G37" s="103"/>
      <c r="H37" s="68">
        <f>SUM(G37*2.5)</f>
        <v>0</v>
      </c>
      <c r="I37" s="113"/>
      <c r="J37" s="47"/>
      <c r="K37" s="83"/>
      <c r="L37" s="50">
        <f>M9*K37</f>
        <v>0</v>
      </c>
      <c r="M37" s="52">
        <f t="shared" si="5"/>
        <v>342.57</v>
      </c>
      <c r="N37" s="19"/>
    </row>
    <row r="38" spans="2:14" ht="15.75" thickBot="1" x14ac:dyDescent="0.3">
      <c r="B38" s="10" t="s">
        <v>54</v>
      </c>
      <c r="C38" s="11"/>
      <c r="D38" s="11"/>
      <c r="E38" s="11"/>
      <c r="F38" s="11"/>
      <c r="G38" s="25"/>
      <c r="H38" s="18">
        <f>SUM(H28:H37)</f>
        <v>0</v>
      </c>
      <c r="I38" s="18"/>
      <c r="J38" s="48">
        <f>SUM(J28:J37)</f>
        <v>0</v>
      </c>
      <c r="K38" s="42">
        <f>SUM(K27:K37)</f>
        <v>57.43</v>
      </c>
      <c r="L38" s="51">
        <f>SUM(L28:L37)</f>
        <v>3926.8376068376069</v>
      </c>
      <c r="M38" s="55">
        <f>M27-H38-K38</f>
        <v>342.57</v>
      </c>
      <c r="N38" s="19"/>
    </row>
    <row r="39" spans="2:14" ht="16.5" thickTop="1" thickBot="1" x14ac:dyDescent="0.3">
      <c r="H39" s="19"/>
      <c r="I39" s="19"/>
      <c r="J39" s="89"/>
      <c r="K39" s="22"/>
      <c r="L39" s="72"/>
      <c r="M39" s="19"/>
      <c r="N39" s="19"/>
    </row>
    <row r="40" spans="2:14" x14ac:dyDescent="0.25">
      <c r="B40" s="85" t="s">
        <v>86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5"/>
    </row>
    <row r="41" spans="2:14" x14ac:dyDescent="0.25">
      <c r="B41" s="86" t="s">
        <v>94</v>
      </c>
      <c r="M41" s="76"/>
    </row>
    <row r="42" spans="2:14" x14ac:dyDescent="0.25">
      <c r="B42" s="86" t="s">
        <v>107</v>
      </c>
      <c r="M42" s="76"/>
    </row>
    <row r="43" spans="2:14" x14ac:dyDescent="0.25">
      <c r="B43" s="86" t="s">
        <v>34</v>
      </c>
      <c r="E43" s="56"/>
      <c r="M43" s="76"/>
    </row>
    <row r="44" spans="2:14" x14ac:dyDescent="0.25">
      <c r="B44" s="86" t="s">
        <v>87</v>
      </c>
      <c r="M44" s="76"/>
    </row>
    <row r="45" spans="2:14" x14ac:dyDescent="0.25">
      <c r="B45" s="86" t="s">
        <v>88</v>
      </c>
      <c r="M45" s="76"/>
    </row>
    <row r="46" spans="2:14" x14ac:dyDescent="0.25">
      <c r="B46" s="86" t="s">
        <v>38</v>
      </c>
      <c r="M46" s="76"/>
    </row>
    <row r="47" spans="2:14" x14ac:dyDescent="0.25">
      <c r="B47" s="86" t="s">
        <v>80</v>
      </c>
      <c r="M47" s="76"/>
    </row>
    <row r="48" spans="2:14" x14ac:dyDescent="0.25">
      <c r="B48" s="86" t="s">
        <v>77</v>
      </c>
      <c r="M48" s="76"/>
    </row>
    <row r="49" spans="1:14" x14ac:dyDescent="0.25">
      <c r="B49" s="86" t="s">
        <v>35</v>
      </c>
      <c r="M49" s="76"/>
    </row>
    <row r="50" spans="1:14" x14ac:dyDescent="0.25">
      <c r="B50" s="86" t="s">
        <v>43</v>
      </c>
      <c r="M50" s="76"/>
    </row>
    <row r="51" spans="1:14" ht="15.75" thickBot="1" x14ac:dyDescent="0.3">
      <c r="B51" s="87" t="s">
        <v>56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8"/>
    </row>
    <row r="52" spans="1:14" ht="7.5" customHeight="1" x14ac:dyDescent="0.25"/>
    <row r="53" spans="1:14" ht="15.75" x14ac:dyDescent="0.25">
      <c r="A53" s="69" t="s">
        <v>69</v>
      </c>
    </row>
    <row r="54" spans="1:14" ht="15.75" x14ac:dyDescent="0.25">
      <c r="A54" s="69" t="s">
        <v>70</v>
      </c>
    </row>
    <row r="56" spans="1:14" ht="18.75" x14ac:dyDescent="0.3">
      <c r="B56" s="30"/>
      <c r="C56" s="173"/>
      <c r="D56" s="174"/>
      <c r="E56" s="175"/>
      <c r="F56" s="176" t="s">
        <v>97</v>
      </c>
      <c r="G56" s="176"/>
      <c r="H56" s="176"/>
      <c r="I56" s="176"/>
      <c r="J56" s="176"/>
      <c r="K56" s="30"/>
      <c r="L56" s="30"/>
      <c r="M56" s="30"/>
    </row>
    <row r="57" spans="1:14" x14ac:dyDescent="0.25">
      <c r="B57" s="30" t="s">
        <v>96</v>
      </c>
      <c r="C57" s="177" t="s">
        <v>106</v>
      </c>
      <c r="D57" s="178"/>
      <c r="E57" s="179"/>
      <c r="F57" s="30" t="s">
        <v>98</v>
      </c>
      <c r="G57" s="30" t="s">
        <v>100</v>
      </c>
      <c r="H57" s="30" t="s">
        <v>99</v>
      </c>
      <c r="I57" s="30" t="s">
        <v>104</v>
      </c>
      <c r="J57" s="30" t="s">
        <v>101</v>
      </c>
      <c r="K57" s="30" t="s">
        <v>105</v>
      </c>
      <c r="L57" s="30" t="s">
        <v>102</v>
      </c>
      <c r="M57" s="30" t="s">
        <v>103</v>
      </c>
    </row>
    <row r="58" spans="1:14" x14ac:dyDescent="0.25">
      <c r="A58" t="s">
        <v>110</v>
      </c>
      <c r="B58" s="167">
        <v>46023</v>
      </c>
      <c r="C58" s="173" t="s">
        <v>108</v>
      </c>
      <c r="D58" s="174"/>
      <c r="E58" s="175"/>
      <c r="F58" s="30">
        <v>22.43</v>
      </c>
      <c r="G58" s="30">
        <v>134000</v>
      </c>
      <c r="H58" s="30">
        <v>110001</v>
      </c>
      <c r="I58" s="30">
        <v>600</v>
      </c>
      <c r="J58" s="30">
        <v>612130</v>
      </c>
      <c r="K58" s="30">
        <v>200</v>
      </c>
      <c r="L58" s="30">
        <v>999</v>
      </c>
      <c r="M58" s="30">
        <v>9999</v>
      </c>
      <c r="N58">
        <f>F58/(F59+F58)</f>
        <v>0.39056242382030298</v>
      </c>
    </row>
    <row r="59" spans="1:14" x14ac:dyDescent="0.25">
      <c r="A59" t="s">
        <v>110</v>
      </c>
      <c r="B59" s="167">
        <v>46023</v>
      </c>
      <c r="C59" s="173" t="s">
        <v>109</v>
      </c>
      <c r="D59" s="174"/>
      <c r="E59" s="175"/>
      <c r="F59" s="30">
        <v>35</v>
      </c>
      <c r="G59" s="30">
        <v>152500</v>
      </c>
      <c r="H59" s="30">
        <v>110001</v>
      </c>
      <c r="I59" s="30">
        <v>600</v>
      </c>
      <c r="J59" s="30">
        <v>612130</v>
      </c>
      <c r="K59" s="30">
        <v>200</v>
      </c>
      <c r="L59" s="30">
        <v>999</v>
      </c>
      <c r="M59" s="30">
        <v>9999</v>
      </c>
      <c r="N59">
        <f>F59/(F58+F59)</f>
        <v>0.60943757617969707</v>
      </c>
    </row>
    <row r="60" spans="1:14" x14ac:dyDescent="0.25">
      <c r="B60" s="167"/>
      <c r="C60" s="173"/>
      <c r="D60" s="174"/>
      <c r="E60" s="175"/>
      <c r="F60" s="30"/>
      <c r="G60" s="30"/>
      <c r="H60" s="30"/>
      <c r="I60" s="30"/>
      <c r="J60" s="30"/>
      <c r="K60" s="30"/>
      <c r="L60" s="30"/>
      <c r="M60" s="30"/>
    </row>
    <row r="61" spans="1:14" x14ac:dyDescent="0.25">
      <c r="B61" s="167"/>
      <c r="C61" s="173"/>
      <c r="D61" s="174"/>
      <c r="E61" s="175"/>
      <c r="F61" s="30"/>
      <c r="G61" s="30"/>
      <c r="H61" s="30"/>
      <c r="I61" s="30"/>
      <c r="J61" s="30"/>
      <c r="K61" s="30"/>
      <c r="L61" s="30"/>
      <c r="M61" s="30"/>
    </row>
    <row r="62" spans="1:14" x14ac:dyDescent="0.25">
      <c r="B62" s="167"/>
      <c r="C62" s="173"/>
      <c r="D62" s="174"/>
      <c r="E62" s="175"/>
      <c r="F62" s="30"/>
      <c r="G62" s="30"/>
      <c r="H62" s="30"/>
      <c r="I62" s="30"/>
      <c r="J62" s="30"/>
      <c r="K62" s="30"/>
      <c r="L62" s="30"/>
      <c r="M62" s="30"/>
    </row>
    <row r="63" spans="1:14" x14ac:dyDescent="0.25">
      <c r="B63" s="167"/>
      <c r="C63" s="173"/>
      <c r="D63" s="174"/>
      <c r="E63" s="175"/>
      <c r="F63" s="30"/>
      <c r="G63" s="30"/>
      <c r="H63" s="30"/>
      <c r="I63" s="30"/>
      <c r="J63" s="30"/>
      <c r="K63" s="30"/>
      <c r="L63" s="30"/>
      <c r="M63" s="30"/>
    </row>
    <row r="64" spans="1:14" x14ac:dyDescent="0.25">
      <c r="B64" s="167"/>
      <c r="C64" s="173"/>
      <c r="D64" s="174"/>
      <c r="E64" s="175"/>
      <c r="F64" s="30"/>
      <c r="G64" s="30"/>
      <c r="H64" s="30"/>
      <c r="I64" s="30"/>
      <c r="J64" s="30"/>
      <c r="K64" s="30"/>
      <c r="L64" s="30"/>
      <c r="M64" s="30"/>
    </row>
    <row r="65" spans="2:13" x14ac:dyDescent="0.25">
      <c r="B65" s="167"/>
      <c r="C65" s="173"/>
      <c r="D65" s="174"/>
      <c r="E65" s="175"/>
      <c r="F65" s="30"/>
      <c r="G65" s="30"/>
      <c r="H65" s="30"/>
      <c r="I65" s="30"/>
      <c r="J65" s="30"/>
      <c r="K65" s="30"/>
      <c r="L65" s="30"/>
      <c r="M65" s="30"/>
    </row>
    <row r="66" spans="2:13" x14ac:dyDescent="0.25">
      <c r="B66" s="167"/>
      <c r="C66" s="173"/>
      <c r="D66" s="174"/>
      <c r="E66" s="175"/>
      <c r="F66" s="30"/>
      <c r="G66" s="30"/>
      <c r="H66" s="30"/>
      <c r="I66" s="30"/>
      <c r="J66" s="30"/>
      <c r="K66" s="30"/>
      <c r="L66" s="30"/>
      <c r="M66" s="30"/>
    </row>
    <row r="67" spans="2:13" x14ac:dyDescent="0.25">
      <c r="B67" s="167"/>
      <c r="C67" s="173"/>
      <c r="D67" s="174"/>
      <c r="E67" s="175"/>
      <c r="F67" s="30"/>
      <c r="G67" s="30"/>
      <c r="H67" s="30"/>
      <c r="I67" s="30"/>
      <c r="J67" s="30"/>
      <c r="K67" s="30"/>
      <c r="L67" s="30"/>
      <c r="M67" s="30"/>
    </row>
    <row r="68" spans="2:13" x14ac:dyDescent="0.25">
      <c r="B68" s="167"/>
      <c r="C68" s="173"/>
      <c r="D68" s="174"/>
      <c r="E68" s="175"/>
      <c r="F68" s="30"/>
      <c r="G68" s="30"/>
      <c r="H68" s="30"/>
      <c r="I68" s="30"/>
      <c r="J68" s="30"/>
      <c r="K68" s="30"/>
      <c r="L68" s="30"/>
      <c r="M68" s="30"/>
    </row>
    <row r="69" spans="2:13" x14ac:dyDescent="0.25">
      <c r="B69" s="167"/>
      <c r="C69" s="173"/>
      <c r="D69" s="174"/>
      <c r="E69" s="175"/>
      <c r="F69" s="30"/>
      <c r="G69" s="30"/>
      <c r="H69" s="30"/>
      <c r="I69" s="30"/>
      <c r="J69" s="30"/>
      <c r="K69" s="30"/>
      <c r="L69" s="30"/>
      <c r="M69" s="30"/>
    </row>
    <row r="70" spans="2:13" x14ac:dyDescent="0.25">
      <c r="B70" s="167"/>
      <c r="C70" s="173"/>
      <c r="D70" s="174"/>
      <c r="E70" s="175"/>
      <c r="F70" s="30"/>
      <c r="G70" s="30"/>
      <c r="H70" s="30"/>
      <c r="I70" s="30"/>
      <c r="J70" s="30"/>
      <c r="K70" s="30"/>
      <c r="L70" s="30"/>
      <c r="M70" s="30"/>
    </row>
    <row r="71" spans="2:13" x14ac:dyDescent="0.25">
      <c r="B71" s="167"/>
      <c r="C71" s="173"/>
      <c r="D71" s="174"/>
      <c r="E71" s="175"/>
      <c r="F71" s="30"/>
      <c r="G71" s="30"/>
      <c r="H71" s="30"/>
      <c r="I71" s="30"/>
      <c r="J71" s="30"/>
      <c r="K71" s="30"/>
      <c r="L71" s="30"/>
      <c r="M71" s="30"/>
    </row>
    <row r="72" spans="2:13" x14ac:dyDescent="0.25">
      <c r="B72" s="167"/>
      <c r="C72" s="173"/>
      <c r="D72" s="174"/>
      <c r="E72" s="175"/>
      <c r="F72" s="30"/>
      <c r="G72" s="30"/>
      <c r="H72" s="30"/>
      <c r="I72" s="30"/>
      <c r="J72" s="30"/>
      <c r="K72" s="30"/>
      <c r="L72" s="30"/>
      <c r="M72" s="30"/>
    </row>
    <row r="73" spans="2:13" x14ac:dyDescent="0.25">
      <c r="B73" s="167"/>
      <c r="C73" s="173"/>
      <c r="D73" s="174"/>
      <c r="E73" s="175"/>
      <c r="F73" s="30"/>
      <c r="G73" s="30"/>
      <c r="H73" s="30"/>
      <c r="I73" s="30"/>
      <c r="J73" s="30"/>
      <c r="K73" s="30"/>
      <c r="L73" s="30"/>
      <c r="M73" s="30"/>
    </row>
    <row r="74" spans="2:13" x14ac:dyDescent="0.25">
      <c r="B74" s="167"/>
      <c r="C74" s="173"/>
      <c r="D74" s="174"/>
      <c r="E74" s="175"/>
      <c r="F74" s="30"/>
      <c r="G74" s="30"/>
      <c r="H74" s="30"/>
      <c r="I74" s="30"/>
      <c r="J74" s="30"/>
      <c r="K74" s="30"/>
      <c r="L74" s="30"/>
      <c r="M74" s="30"/>
    </row>
    <row r="75" spans="2:13" x14ac:dyDescent="0.25">
      <c r="B75" s="167"/>
      <c r="C75" s="173"/>
      <c r="D75" s="174"/>
      <c r="E75" s="175"/>
      <c r="F75" s="30"/>
      <c r="G75" s="30"/>
      <c r="H75" s="30"/>
      <c r="I75" s="30"/>
      <c r="J75" s="30"/>
      <c r="K75" s="30"/>
      <c r="L75" s="30"/>
      <c r="M75" s="30"/>
    </row>
    <row r="76" spans="2:13" x14ac:dyDescent="0.25">
      <c r="B76" s="167"/>
      <c r="C76" s="173"/>
      <c r="D76" s="174"/>
      <c r="E76" s="175"/>
      <c r="F76" s="30"/>
      <c r="G76" s="30"/>
      <c r="H76" s="30"/>
      <c r="I76" s="30"/>
      <c r="J76" s="30"/>
      <c r="K76" s="30"/>
      <c r="L76" s="30"/>
      <c r="M76" s="30"/>
    </row>
    <row r="77" spans="2:13" x14ac:dyDescent="0.25">
      <c r="B77" s="167"/>
      <c r="C77" s="173"/>
      <c r="D77" s="174"/>
      <c r="E77" s="175"/>
      <c r="F77" s="30"/>
      <c r="G77" s="30"/>
      <c r="H77" s="30"/>
      <c r="I77" s="30"/>
      <c r="J77" s="30"/>
      <c r="K77" s="30"/>
      <c r="L77" s="30"/>
      <c r="M77" s="30"/>
    </row>
    <row r="78" spans="2:13" x14ac:dyDescent="0.25">
      <c r="B78" s="167"/>
      <c r="C78" s="173"/>
      <c r="D78" s="174"/>
      <c r="E78" s="175"/>
      <c r="F78" s="30"/>
      <c r="G78" s="30"/>
      <c r="H78" s="30"/>
      <c r="I78" s="30"/>
      <c r="J78" s="30"/>
      <c r="K78" s="30"/>
      <c r="L78" s="30"/>
      <c r="M78" s="30"/>
    </row>
    <row r="79" spans="2:13" x14ac:dyDescent="0.25">
      <c r="B79" s="167"/>
      <c r="C79" s="173"/>
      <c r="D79" s="174"/>
      <c r="E79" s="175"/>
      <c r="F79" s="30"/>
      <c r="G79" s="30"/>
      <c r="H79" s="30"/>
      <c r="I79" s="30"/>
      <c r="J79" s="30"/>
      <c r="K79" s="30"/>
      <c r="L79" s="30"/>
      <c r="M79" s="30"/>
    </row>
    <row r="80" spans="2:13" x14ac:dyDescent="0.25">
      <c r="B80" s="167"/>
      <c r="C80" s="173"/>
      <c r="D80" s="174"/>
      <c r="E80" s="175"/>
      <c r="F80" s="30"/>
      <c r="G80" s="30"/>
      <c r="H80" s="30"/>
      <c r="I80" s="30"/>
      <c r="J80" s="30"/>
      <c r="K80" s="30"/>
      <c r="L80" s="30"/>
      <c r="M80" s="30"/>
    </row>
    <row r="81" spans="2:13" x14ac:dyDescent="0.25">
      <c r="B81" s="167"/>
      <c r="C81" s="173"/>
      <c r="D81" s="174"/>
      <c r="E81" s="175"/>
      <c r="F81" s="30"/>
      <c r="G81" s="30"/>
      <c r="H81" s="30"/>
      <c r="I81" s="30"/>
      <c r="J81" s="30"/>
      <c r="K81" s="30"/>
      <c r="L81" s="30"/>
      <c r="M81" s="30"/>
    </row>
    <row r="82" spans="2:13" x14ac:dyDescent="0.25">
      <c r="B82" s="167"/>
      <c r="C82" s="173"/>
      <c r="D82" s="174"/>
      <c r="E82" s="175"/>
      <c r="F82" s="30"/>
      <c r="G82" s="30"/>
      <c r="H82" s="30"/>
      <c r="I82" s="30"/>
      <c r="J82" s="30"/>
      <c r="K82" s="30"/>
      <c r="L82" s="30"/>
      <c r="M82" s="30"/>
    </row>
    <row r="83" spans="2:13" x14ac:dyDescent="0.25">
      <c r="B83" s="167"/>
      <c r="C83" s="173"/>
      <c r="D83" s="174"/>
      <c r="E83" s="175"/>
      <c r="F83" s="30"/>
      <c r="G83" s="30"/>
      <c r="H83" s="30"/>
      <c r="I83" s="30"/>
      <c r="J83" s="30"/>
      <c r="K83" s="30"/>
      <c r="L83" s="30"/>
      <c r="M83" s="30"/>
    </row>
    <row r="84" spans="2:13" x14ac:dyDescent="0.25">
      <c r="B84" s="167"/>
      <c r="C84" s="173"/>
      <c r="D84" s="174"/>
      <c r="E84" s="175"/>
      <c r="F84" s="30"/>
      <c r="G84" s="30"/>
      <c r="H84" s="30"/>
      <c r="I84" s="30"/>
      <c r="J84" s="30"/>
      <c r="K84" s="30"/>
      <c r="L84" s="30"/>
      <c r="M84" s="30"/>
    </row>
    <row r="85" spans="2:13" x14ac:dyDescent="0.25">
      <c r="B85" s="167"/>
      <c r="C85" s="173"/>
      <c r="D85" s="174"/>
      <c r="E85" s="175"/>
      <c r="F85" s="30"/>
      <c r="G85" s="30"/>
      <c r="H85" s="30"/>
      <c r="I85" s="30"/>
      <c r="J85" s="30"/>
      <c r="K85" s="30"/>
      <c r="L85" s="30"/>
      <c r="M85" s="30"/>
    </row>
    <row r="86" spans="2:13" x14ac:dyDescent="0.25">
      <c r="B86" s="167"/>
      <c r="C86" s="173"/>
      <c r="D86" s="174"/>
      <c r="E86" s="175"/>
      <c r="F86" s="30"/>
      <c r="G86" s="30"/>
      <c r="H86" s="30"/>
      <c r="I86" s="30"/>
      <c r="J86" s="30"/>
      <c r="K86" s="30"/>
      <c r="L86" s="30"/>
      <c r="M86" s="30"/>
    </row>
  </sheetData>
  <mergeCells count="46">
    <mergeCell ref="C57:E57"/>
    <mergeCell ref="C58:E58"/>
    <mergeCell ref="C59:E59"/>
    <mergeCell ref="C60:E60"/>
    <mergeCell ref="C61:E61"/>
    <mergeCell ref="C76:E76"/>
    <mergeCell ref="C77:E77"/>
    <mergeCell ref="C78:E78"/>
    <mergeCell ref="C79:E79"/>
    <mergeCell ref="C80:E80"/>
    <mergeCell ref="C86:E86"/>
    <mergeCell ref="C81:E81"/>
    <mergeCell ref="C82:E82"/>
    <mergeCell ref="C83:E83"/>
    <mergeCell ref="C84:E84"/>
    <mergeCell ref="C85:E85"/>
    <mergeCell ref="C73:E73"/>
    <mergeCell ref="C74:E74"/>
    <mergeCell ref="C75:E75"/>
    <mergeCell ref="C70:E70"/>
    <mergeCell ref="F56:J56"/>
    <mergeCell ref="C56:E56"/>
    <mergeCell ref="C67:E67"/>
    <mergeCell ref="C68:E68"/>
    <mergeCell ref="C69:E69"/>
    <mergeCell ref="C71:E71"/>
    <mergeCell ref="C72:E72"/>
    <mergeCell ref="C62:E62"/>
    <mergeCell ref="C63:E63"/>
    <mergeCell ref="C64:E64"/>
    <mergeCell ref="C65:E65"/>
    <mergeCell ref="C66:E66"/>
    <mergeCell ref="A9:C9"/>
    <mergeCell ref="A8:C8"/>
    <mergeCell ref="D6:F6"/>
    <mergeCell ref="D8:F8"/>
    <mergeCell ref="D9:F9"/>
    <mergeCell ref="D7:F7"/>
    <mergeCell ref="B6:C6"/>
    <mergeCell ref="B7:C7"/>
    <mergeCell ref="K8:L8"/>
    <mergeCell ref="K9:L9"/>
    <mergeCell ref="K10:L10"/>
    <mergeCell ref="D4:L4"/>
    <mergeCell ref="H12:J12"/>
    <mergeCell ref="K7:L7"/>
  </mergeCells>
  <hyperlinks>
    <hyperlink ref="M4:Q4" r:id="rId1" display="Summary of Summer Pay &amp; Extra Pay Policies" xr:uid="{00000000-0004-0000-0100-000000000000}"/>
  </hyperlinks>
  <pageMargins left="0.45" right="0.45" top="0.25" bottom="0.25" header="0.3" footer="0.3"/>
  <pageSetup scale="70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opLeftCell="A10" zoomScaleNormal="100" workbookViewId="0">
      <selection activeCell="C12" sqref="C12"/>
    </sheetView>
  </sheetViews>
  <sheetFormatPr defaultColWidth="11.7109375" defaultRowHeight="15" x14ac:dyDescent="0.25"/>
  <cols>
    <col min="12" max="12" width="13.42578125" customWidth="1"/>
    <col min="13" max="13" width="14" bestFit="1" customWidth="1"/>
  </cols>
  <sheetData>
    <row r="1" spans="1:13" ht="15.75" x14ac:dyDescent="0.25">
      <c r="A1" s="1"/>
      <c r="E1" s="73"/>
      <c r="F1" s="73" t="s">
        <v>39</v>
      </c>
      <c r="G1" s="73"/>
      <c r="H1" s="73"/>
      <c r="I1" s="73"/>
      <c r="K1" t="s">
        <v>57</v>
      </c>
    </row>
    <row r="2" spans="1:13" x14ac:dyDescent="0.25">
      <c r="E2" s="73" t="s">
        <v>40</v>
      </c>
      <c r="F2" s="73"/>
      <c r="G2" s="73"/>
      <c r="H2" s="73"/>
      <c r="I2" s="73"/>
    </row>
    <row r="4" spans="1:13" x14ac:dyDescent="0.25">
      <c r="B4" t="s">
        <v>13</v>
      </c>
      <c r="C4" s="116"/>
      <c r="D4" s="116"/>
    </row>
    <row r="5" spans="1:13" x14ac:dyDescent="0.25">
      <c r="B5" t="s">
        <v>0</v>
      </c>
      <c r="C5" s="117"/>
      <c r="D5" s="117"/>
      <c r="E5" s="118"/>
      <c r="F5" s="119"/>
      <c r="H5" t="s">
        <v>14</v>
      </c>
      <c r="I5" s="116"/>
      <c r="J5" s="116"/>
      <c r="K5" s="116"/>
    </row>
    <row r="6" spans="1:13" x14ac:dyDescent="0.25">
      <c r="B6" t="s">
        <v>83</v>
      </c>
      <c r="D6" s="120">
        <v>60500</v>
      </c>
      <c r="F6" t="s">
        <v>15</v>
      </c>
      <c r="I6" t="s">
        <v>16</v>
      </c>
      <c r="J6" t="s">
        <v>17</v>
      </c>
      <c r="L6" s="121">
        <f>D6/1462.5</f>
        <v>41.36752136752137</v>
      </c>
    </row>
    <row r="7" spans="1:13" x14ac:dyDescent="0.25">
      <c r="B7" t="s">
        <v>84</v>
      </c>
      <c r="D7" s="120">
        <v>62000</v>
      </c>
      <c r="F7" t="s">
        <v>15</v>
      </c>
      <c r="G7" s="122"/>
      <c r="J7" t="s">
        <v>17</v>
      </c>
      <c r="L7" s="121">
        <f>D7/1462.5</f>
        <v>42.393162393162392</v>
      </c>
    </row>
    <row r="8" spans="1:13" x14ac:dyDescent="0.25">
      <c r="J8" t="s">
        <v>30</v>
      </c>
      <c r="L8" s="123">
        <f>D6/32</f>
        <v>1890.625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</row>
    <row r="10" spans="1:13" x14ac:dyDescent="0.25">
      <c r="B10" s="2"/>
      <c r="I10" s="124" t="s">
        <v>58</v>
      </c>
      <c r="K10" s="38"/>
      <c r="L10" s="39"/>
    </row>
    <row r="11" spans="1:13" x14ac:dyDescent="0.25">
      <c r="B11" s="2"/>
      <c r="C11" t="s">
        <v>19</v>
      </c>
      <c r="J11" s="3"/>
      <c r="K11" s="125">
        <v>0.25</v>
      </c>
      <c r="L11" s="126" t="s">
        <v>41</v>
      </c>
    </row>
    <row r="12" spans="1:13" x14ac:dyDescent="0.25">
      <c r="B12" s="4" t="s">
        <v>20</v>
      </c>
      <c r="C12" s="116" t="s">
        <v>92</v>
      </c>
      <c r="D12" t="s">
        <v>21</v>
      </c>
      <c r="E12" s="116" t="s">
        <v>93</v>
      </c>
      <c r="G12" s="57" t="s">
        <v>45</v>
      </c>
      <c r="H12" s="57" t="s">
        <v>47</v>
      </c>
      <c r="I12" s="57" t="s">
        <v>37</v>
      </c>
      <c r="J12" s="56"/>
      <c r="K12" s="2" t="s">
        <v>31</v>
      </c>
      <c r="L12" s="127" t="s">
        <v>42</v>
      </c>
    </row>
    <row r="13" spans="1:13" x14ac:dyDescent="0.25">
      <c r="B13" s="2"/>
      <c r="D13" s="12"/>
      <c r="E13" s="12"/>
      <c r="F13" s="12"/>
      <c r="G13" s="60" t="s">
        <v>46</v>
      </c>
      <c r="H13" s="64" t="s">
        <v>46</v>
      </c>
      <c r="I13" s="60" t="s">
        <v>36</v>
      </c>
      <c r="J13" s="56" t="s">
        <v>32</v>
      </c>
      <c r="K13" s="2" t="s">
        <v>33</v>
      </c>
      <c r="L13" s="127" t="s">
        <v>33</v>
      </c>
    </row>
    <row r="14" spans="1:13" x14ac:dyDescent="0.25">
      <c r="B14" s="29" t="s">
        <v>1</v>
      </c>
      <c r="C14" s="27"/>
      <c r="D14" s="28"/>
      <c r="E14" s="28"/>
      <c r="F14" s="28"/>
      <c r="G14" s="29"/>
      <c r="H14" s="32"/>
      <c r="I14" s="128">
        <v>682.5</v>
      </c>
      <c r="J14" s="27"/>
      <c r="K14" s="129">
        <f>D6/4</f>
        <v>15125</v>
      </c>
      <c r="L14" s="130">
        <f>D6*33.3%</f>
        <v>20146.499999999996</v>
      </c>
      <c r="M14" s="131"/>
    </row>
    <row r="15" spans="1:13" x14ac:dyDescent="0.25">
      <c r="B15" s="29" t="s">
        <v>22</v>
      </c>
      <c r="C15" s="27"/>
      <c r="D15" s="35"/>
      <c r="E15" s="36" t="s">
        <v>59</v>
      </c>
      <c r="F15" s="37"/>
      <c r="G15" s="132"/>
      <c r="H15" s="133">
        <v>50</v>
      </c>
      <c r="I15" s="134">
        <f t="shared" ref="I15:I20" si="0">I14-H15</f>
        <v>632.5</v>
      </c>
      <c r="J15" s="109">
        <f>L6*H15</f>
        <v>2068.3760683760684</v>
      </c>
      <c r="K15" s="135"/>
      <c r="L15" s="136">
        <f t="shared" ref="L15:L20" si="1">L14-J15</f>
        <v>18078.12393162393</v>
      </c>
      <c r="M15" s="137"/>
    </row>
    <row r="16" spans="1:13" x14ac:dyDescent="0.25">
      <c r="B16" s="138" t="s">
        <v>23</v>
      </c>
      <c r="C16" s="139"/>
      <c r="D16" s="12" t="s">
        <v>60</v>
      </c>
      <c r="E16" s="12"/>
      <c r="F16" s="12"/>
      <c r="G16" s="140">
        <v>5</v>
      </c>
      <c r="H16" s="110">
        <f>G16*7.5*5</f>
        <v>187.5</v>
      </c>
      <c r="I16" s="141">
        <f t="shared" si="0"/>
        <v>445</v>
      </c>
      <c r="J16" s="142">
        <f>L8*G16</f>
        <v>9453.125</v>
      </c>
      <c r="K16" s="143">
        <f>K14-J16</f>
        <v>5671.875</v>
      </c>
      <c r="L16" s="136">
        <f t="shared" si="1"/>
        <v>8624.9989316239298</v>
      </c>
      <c r="M16" s="137"/>
    </row>
    <row r="17" spans="2:13" x14ac:dyDescent="0.25">
      <c r="B17" s="34" t="s">
        <v>12</v>
      </c>
      <c r="C17" s="13"/>
      <c r="D17" s="13"/>
      <c r="E17" s="13" t="s">
        <v>59</v>
      </c>
      <c r="F17" s="13"/>
      <c r="G17" s="30"/>
      <c r="H17" s="133">
        <v>20</v>
      </c>
      <c r="I17" s="134">
        <f t="shared" si="0"/>
        <v>425</v>
      </c>
      <c r="J17" s="109">
        <f>L6*H17</f>
        <v>827.35042735042737</v>
      </c>
      <c r="K17" s="143"/>
      <c r="L17" s="136">
        <f t="shared" si="1"/>
        <v>7797.6485042735021</v>
      </c>
      <c r="M17" s="137"/>
    </row>
    <row r="18" spans="2:13" x14ac:dyDescent="0.25">
      <c r="B18" s="34" t="s">
        <v>2</v>
      </c>
      <c r="C18" s="13"/>
      <c r="D18" s="13"/>
      <c r="E18" s="13" t="s">
        <v>59</v>
      </c>
      <c r="F18" s="13"/>
      <c r="G18" s="30"/>
      <c r="H18" s="110">
        <v>20</v>
      </c>
      <c r="I18" s="134">
        <f t="shared" si="0"/>
        <v>405</v>
      </c>
      <c r="J18" s="109">
        <f>L6*H18</f>
        <v>827.35042735042737</v>
      </c>
      <c r="K18" s="143"/>
      <c r="L18" s="136">
        <f t="shared" si="1"/>
        <v>6970.2980769230744</v>
      </c>
      <c r="M18" s="137"/>
    </row>
    <row r="19" spans="2:13" x14ac:dyDescent="0.25">
      <c r="B19" s="138" t="s">
        <v>44</v>
      </c>
      <c r="C19" s="144"/>
      <c r="D19" s="13" t="s">
        <v>61</v>
      </c>
      <c r="E19" s="13"/>
      <c r="F19" s="13"/>
      <c r="G19" s="140">
        <v>2</v>
      </c>
      <c r="H19" s="133">
        <f>G19*7.5*5</f>
        <v>75</v>
      </c>
      <c r="I19" s="134">
        <f t="shared" si="0"/>
        <v>330</v>
      </c>
      <c r="J19" s="109">
        <f>L8*G19</f>
        <v>3781.25</v>
      </c>
      <c r="K19" s="143">
        <f>K16-J19</f>
        <v>1890.625</v>
      </c>
      <c r="L19" s="136">
        <f t="shared" si="1"/>
        <v>3189.0480769230744</v>
      </c>
      <c r="M19" s="137"/>
    </row>
    <row r="20" spans="2:13" x14ac:dyDescent="0.25">
      <c r="B20" s="34" t="s">
        <v>25</v>
      </c>
      <c r="C20" s="28"/>
      <c r="D20" s="28"/>
      <c r="E20" s="12" t="s">
        <v>59</v>
      </c>
      <c r="F20" s="12"/>
      <c r="G20" s="30"/>
      <c r="H20" s="145">
        <v>77</v>
      </c>
      <c r="I20" s="134">
        <f t="shared" si="0"/>
        <v>253</v>
      </c>
      <c r="J20" s="109">
        <f>L6*H20</f>
        <v>3185.2991452991455</v>
      </c>
      <c r="K20" s="143"/>
      <c r="L20" s="136">
        <f t="shared" si="1"/>
        <v>3.748931623928911</v>
      </c>
      <c r="M20" s="137"/>
    </row>
    <row r="21" spans="2:13" ht="15.75" thickBot="1" x14ac:dyDescent="0.3">
      <c r="B21" s="146"/>
      <c r="C21" s="147"/>
      <c r="D21" s="147"/>
      <c r="E21" s="147"/>
      <c r="F21" s="147"/>
      <c r="G21" s="148"/>
      <c r="H21" s="148"/>
      <c r="I21" s="147"/>
      <c r="J21" s="148"/>
      <c r="K21" s="148"/>
      <c r="L21" s="149"/>
      <c r="M21" s="150"/>
    </row>
    <row r="22" spans="2:13" ht="15.75" thickTop="1" x14ac:dyDescent="0.25">
      <c r="B22" s="2"/>
      <c r="G22" s="124"/>
      <c r="H22" s="151" t="s">
        <v>53</v>
      </c>
      <c r="J22" s="152" t="s">
        <v>62</v>
      </c>
      <c r="K22" s="124" t="s">
        <v>50</v>
      </c>
      <c r="L22" s="54"/>
    </row>
    <row r="23" spans="2:13" x14ac:dyDescent="0.25">
      <c r="B23" s="2"/>
      <c r="G23" s="57" t="s">
        <v>45</v>
      </c>
      <c r="H23" s="59" t="s">
        <v>47</v>
      </c>
      <c r="I23" s="153" t="s">
        <v>48</v>
      </c>
      <c r="J23" s="154" t="s">
        <v>24</v>
      </c>
      <c r="K23" s="155" t="s">
        <v>24</v>
      </c>
      <c r="L23" s="154" t="s">
        <v>52</v>
      </c>
    </row>
    <row r="24" spans="2:13" x14ac:dyDescent="0.25">
      <c r="B24" s="6" t="s">
        <v>25</v>
      </c>
      <c r="C24" s="156" t="s">
        <v>82</v>
      </c>
      <c r="D24" s="12" t="s">
        <v>26</v>
      </c>
      <c r="E24" s="157" t="s">
        <v>95</v>
      </c>
      <c r="F24" s="12"/>
      <c r="G24" s="60" t="s">
        <v>46</v>
      </c>
      <c r="H24" s="65" t="s">
        <v>46</v>
      </c>
      <c r="I24" s="62" t="s">
        <v>32</v>
      </c>
      <c r="J24" s="63" t="s">
        <v>46</v>
      </c>
      <c r="K24" s="61" t="s">
        <v>32</v>
      </c>
      <c r="L24" s="63" t="s">
        <v>28</v>
      </c>
    </row>
    <row r="25" spans="2:13" x14ac:dyDescent="0.25">
      <c r="B25" s="5" t="s">
        <v>1</v>
      </c>
      <c r="C25" s="13"/>
      <c r="D25" s="13"/>
      <c r="E25" s="13"/>
      <c r="F25" s="33"/>
      <c r="G25" s="30"/>
      <c r="H25" s="5"/>
      <c r="I25" s="5"/>
      <c r="J25" s="41"/>
      <c r="K25" s="49"/>
      <c r="L25" s="158">
        <v>400</v>
      </c>
      <c r="M25" s="19"/>
    </row>
    <row r="26" spans="2:13" x14ac:dyDescent="0.25">
      <c r="B26" s="5" t="s">
        <v>3</v>
      </c>
      <c r="C26" s="13"/>
      <c r="D26" s="13" t="s">
        <v>63</v>
      </c>
      <c r="E26" s="13"/>
      <c r="F26" s="33"/>
      <c r="G26" s="127"/>
      <c r="H26" s="17"/>
      <c r="I26" s="109">
        <f>H26*L7</f>
        <v>0</v>
      </c>
      <c r="J26" s="41">
        <v>15</v>
      </c>
      <c r="K26" s="49">
        <f>L7*J26</f>
        <v>635.89743589743591</v>
      </c>
      <c r="L26" s="41">
        <f t="shared" ref="L26:L35" si="2">L25-H26-J26</f>
        <v>385</v>
      </c>
      <c r="M26" s="19"/>
    </row>
    <row r="27" spans="2:13" x14ac:dyDescent="0.25">
      <c r="B27" s="5" t="s">
        <v>4</v>
      </c>
      <c r="C27" s="13"/>
      <c r="D27" s="13"/>
      <c r="E27" s="13" t="s">
        <v>64</v>
      </c>
      <c r="F27" s="33"/>
      <c r="G27" s="140">
        <v>4</v>
      </c>
      <c r="H27" s="17">
        <v>150</v>
      </c>
      <c r="I27" s="109">
        <v>3900</v>
      </c>
      <c r="J27" s="41"/>
      <c r="K27" s="159">
        <f>L7*J27</f>
        <v>0</v>
      </c>
      <c r="L27" s="41">
        <f t="shared" si="2"/>
        <v>235</v>
      </c>
      <c r="M27" s="19"/>
    </row>
    <row r="28" spans="2:13" x14ac:dyDescent="0.25">
      <c r="B28" s="5" t="s">
        <v>5</v>
      </c>
      <c r="C28" s="13"/>
      <c r="D28" s="13" t="s">
        <v>63</v>
      </c>
      <c r="E28" s="13"/>
      <c r="F28" s="33"/>
      <c r="G28" s="30"/>
      <c r="H28" s="17"/>
      <c r="I28" s="109">
        <f>H28*L7</f>
        <v>0</v>
      </c>
      <c r="J28" s="41">
        <v>15</v>
      </c>
      <c r="K28" s="49">
        <f>L7*J28</f>
        <v>635.89743589743591</v>
      </c>
      <c r="L28" s="41">
        <f t="shared" si="2"/>
        <v>220</v>
      </c>
      <c r="M28" s="19"/>
    </row>
    <row r="29" spans="2:13" x14ac:dyDescent="0.25">
      <c r="B29" s="5" t="s">
        <v>6</v>
      </c>
      <c r="C29" s="13"/>
      <c r="D29" s="13" t="s">
        <v>63</v>
      </c>
      <c r="E29" s="13"/>
      <c r="F29" s="33"/>
      <c r="G29" s="30"/>
      <c r="H29" s="17"/>
      <c r="I29" s="109">
        <f>H29*L7</f>
        <v>0</v>
      </c>
      <c r="J29" s="41">
        <v>15</v>
      </c>
      <c r="K29" s="49">
        <f>L7*J29</f>
        <v>635.89743589743591</v>
      </c>
      <c r="L29" s="41">
        <f t="shared" si="2"/>
        <v>205</v>
      </c>
      <c r="M29" s="19"/>
    </row>
    <row r="30" spans="2:13" x14ac:dyDescent="0.25">
      <c r="B30" s="5" t="s">
        <v>7</v>
      </c>
      <c r="C30" s="13"/>
      <c r="D30" s="13" t="s">
        <v>63</v>
      </c>
      <c r="E30" s="13"/>
      <c r="F30" s="33"/>
      <c r="G30" s="30"/>
      <c r="H30" s="17"/>
      <c r="I30" s="109">
        <f>H30*L7</f>
        <v>0</v>
      </c>
      <c r="J30" s="41">
        <v>30</v>
      </c>
      <c r="K30" s="49">
        <f>L7*J30</f>
        <v>1271.7948717948718</v>
      </c>
      <c r="L30" s="41">
        <f t="shared" si="2"/>
        <v>175</v>
      </c>
      <c r="M30" s="19"/>
    </row>
    <row r="31" spans="2:13" x14ac:dyDescent="0.25">
      <c r="B31" s="6" t="s">
        <v>8</v>
      </c>
      <c r="C31" s="13"/>
      <c r="D31" s="13" t="s">
        <v>63</v>
      </c>
      <c r="E31" s="13"/>
      <c r="F31" s="33"/>
      <c r="G31" s="127"/>
      <c r="H31" s="17"/>
      <c r="I31" s="109">
        <f>H31*L7</f>
        <v>0</v>
      </c>
      <c r="J31" s="41">
        <v>15</v>
      </c>
      <c r="K31" s="49">
        <f>L7*J31</f>
        <v>635.89743589743591</v>
      </c>
      <c r="L31" s="41">
        <f t="shared" si="2"/>
        <v>160</v>
      </c>
      <c r="M31" s="19"/>
    </row>
    <row r="32" spans="2:13" x14ac:dyDescent="0.25">
      <c r="B32" s="6" t="s">
        <v>9</v>
      </c>
      <c r="C32" s="13"/>
      <c r="D32" s="13"/>
      <c r="E32" s="13" t="s">
        <v>65</v>
      </c>
      <c r="F32" s="33"/>
      <c r="G32" s="140">
        <v>3</v>
      </c>
      <c r="H32" s="17">
        <v>112.5</v>
      </c>
      <c r="I32" s="109">
        <f>G32*700</f>
        <v>2100</v>
      </c>
      <c r="J32" s="41"/>
      <c r="K32" s="159">
        <f>L7*J32</f>
        <v>0</v>
      </c>
      <c r="L32" s="41">
        <f t="shared" si="2"/>
        <v>47.5</v>
      </c>
      <c r="M32" s="22"/>
    </row>
    <row r="33" spans="2:13" x14ac:dyDescent="0.25">
      <c r="B33" s="6" t="s">
        <v>10</v>
      </c>
      <c r="C33" s="13"/>
      <c r="D33" s="13" t="s">
        <v>63</v>
      </c>
      <c r="E33" s="13"/>
      <c r="F33" s="33"/>
      <c r="G33" s="30"/>
      <c r="H33" s="17"/>
      <c r="I33" s="109">
        <f>H33*L7</f>
        <v>0</v>
      </c>
      <c r="J33" s="41">
        <v>15</v>
      </c>
      <c r="K33" s="49">
        <f>L7*J33</f>
        <v>635.89743589743591</v>
      </c>
      <c r="L33" s="41">
        <f t="shared" si="2"/>
        <v>32.5</v>
      </c>
      <c r="M33" s="22"/>
    </row>
    <row r="34" spans="2:13" x14ac:dyDescent="0.25">
      <c r="B34" s="6" t="s">
        <v>11</v>
      </c>
      <c r="C34" s="13"/>
      <c r="D34" s="13" t="s">
        <v>63</v>
      </c>
      <c r="E34" s="13"/>
      <c r="F34" s="33"/>
      <c r="G34" s="30"/>
      <c r="H34" s="17"/>
      <c r="I34" s="109">
        <f>H34*L7</f>
        <v>0</v>
      </c>
      <c r="J34" s="41">
        <v>15</v>
      </c>
      <c r="K34" s="49">
        <f>L7*J34</f>
        <v>635.89743589743591</v>
      </c>
      <c r="L34" s="41">
        <f t="shared" si="2"/>
        <v>17.5</v>
      </c>
      <c r="M34" s="19"/>
    </row>
    <row r="35" spans="2:13" ht="15.75" thickBot="1" x14ac:dyDescent="0.3">
      <c r="B35" s="43" t="s">
        <v>29</v>
      </c>
      <c r="C35" s="44"/>
      <c r="D35" s="44"/>
      <c r="E35" s="44" t="s">
        <v>63</v>
      </c>
      <c r="F35" s="45"/>
      <c r="G35" s="160"/>
      <c r="H35" s="113"/>
      <c r="I35" s="161">
        <f>H35*L7</f>
        <v>0</v>
      </c>
      <c r="J35" s="52">
        <v>15</v>
      </c>
      <c r="K35" s="50">
        <f>L7*J35</f>
        <v>635.89743589743591</v>
      </c>
      <c r="L35" s="52">
        <f t="shared" si="2"/>
        <v>2.5</v>
      </c>
      <c r="M35" s="19"/>
    </row>
    <row r="36" spans="2:13" ht="15.75" thickBot="1" x14ac:dyDescent="0.3">
      <c r="B36" s="10" t="s">
        <v>66</v>
      </c>
      <c r="C36" s="11"/>
      <c r="D36" s="11"/>
      <c r="E36" s="11"/>
      <c r="F36" s="11"/>
      <c r="G36" s="25"/>
      <c r="H36" s="18">
        <f>SUM(H26:H35)</f>
        <v>262.5</v>
      </c>
      <c r="I36" s="162">
        <f>SUM(I26:I35)</f>
        <v>6000</v>
      </c>
      <c r="J36" s="163">
        <f>SUM(J26:J35)</f>
        <v>135</v>
      </c>
      <c r="K36" s="51">
        <f>SUM(K26:K35)</f>
        <v>5723.0769230769229</v>
      </c>
      <c r="L36" s="163">
        <f>L25-H36-J36</f>
        <v>2.5</v>
      </c>
      <c r="M36" s="19"/>
    </row>
    <row r="37" spans="2:13" ht="15.75" thickTop="1" x14ac:dyDescent="0.25">
      <c r="I37" s="72"/>
    </row>
    <row r="38" spans="2:13" x14ac:dyDescent="0.25">
      <c r="B38" t="s">
        <v>86</v>
      </c>
    </row>
    <row r="39" spans="2:13" x14ac:dyDescent="0.25">
      <c r="B39" t="s">
        <v>94</v>
      </c>
    </row>
    <row r="40" spans="2:13" x14ac:dyDescent="0.25">
      <c r="B40" t="s">
        <v>34</v>
      </c>
      <c r="E40" s="56"/>
    </row>
    <row r="41" spans="2:13" x14ac:dyDescent="0.25">
      <c r="B41" t="s">
        <v>87</v>
      </c>
    </row>
    <row r="42" spans="2:13" x14ac:dyDescent="0.25">
      <c r="B42" t="s">
        <v>88</v>
      </c>
    </row>
    <row r="43" spans="2:13" x14ac:dyDescent="0.25">
      <c r="B43" t="s">
        <v>38</v>
      </c>
    </row>
    <row r="44" spans="2:13" x14ac:dyDescent="0.25">
      <c r="B44" t="s">
        <v>89</v>
      </c>
    </row>
    <row r="45" spans="2:13" x14ac:dyDescent="0.25">
      <c r="B45" t="s">
        <v>35</v>
      </c>
    </row>
    <row r="46" spans="2:13" x14ac:dyDescent="0.25">
      <c r="B46" t="s">
        <v>43</v>
      </c>
    </row>
    <row r="47" spans="2:13" x14ac:dyDescent="0.25">
      <c r="B47" t="s">
        <v>67</v>
      </c>
    </row>
  </sheetData>
  <pageMargins left="0.7" right="0.7" top="0.75" bottom="0.75" header="0.3" footer="0.3"/>
  <pageSetup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12 Month Employee</vt:lpstr>
      <vt:lpstr>AY Employees Blank</vt:lpstr>
      <vt:lpstr>Example</vt:lpstr>
      <vt:lpstr>'AY Employees Blank'!Print_Area</vt:lpstr>
    </vt:vector>
  </TitlesOfParts>
  <Company>Tennessee Tech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JNewberry</dc:creator>
  <cp:lastModifiedBy>Roberts, Jennifer</cp:lastModifiedBy>
  <cp:lastPrinted>2014-02-28T15:31:10Z</cp:lastPrinted>
  <dcterms:created xsi:type="dcterms:W3CDTF">2009-02-19T15:19:20Z</dcterms:created>
  <dcterms:modified xsi:type="dcterms:W3CDTF">2025-12-10T15:19:44Z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S Version">
    <vt:lpwstr>14.7</vt:lpwstr>
  </property>
</Properties>
</file>